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livares2\Desktop\"/>
    </mc:Choice>
  </mc:AlternateContent>
  <bookViews>
    <workbookView xWindow="-120" yWindow="-120" windowWidth="20730" windowHeight="1116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1" l="1"/>
  <c r="E83" i="1"/>
  <c r="E82" i="1"/>
  <c r="F77" i="1"/>
  <c r="B62" i="1"/>
  <c r="B61" i="1"/>
  <c r="B60" i="1"/>
  <c r="B59" i="1"/>
  <c r="I51" i="1"/>
  <c r="H51" i="1"/>
  <c r="G51" i="1"/>
  <c r="I41" i="1"/>
  <c r="H41" i="1"/>
  <c r="G41" i="1"/>
  <c r="I32" i="1"/>
  <c r="H32" i="1"/>
  <c r="G32" i="1"/>
  <c r="I23" i="1"/>
  <c r="H23" i="1"/>
  <c r="G23" i="1"/>
  <c r="J32" i="1" l="1"/>
  <c r="J51" i="1" l="1"/>
  <c r="L52" i="1" s="1"/>
  <c r="I56" i="1"/>
  <c r="H56" i="1"/>
  <c r="G56" i="1"/>
  <c r="J55" i="1"/>
  <c r="J54" i="1"/>
  <c r="J53" i="1"/>
  <c r="M52" i="1"/>
  <c r="K52" i="1"/>
  <c r="J52" i="1"/>
  <c r="I46" i="1"/>
  <c r="H46" i="1"/>
  <c r="G46" i="1"/>
  <c r="J45" i="1"/>
  <c r="J44" i="1"/>
  <c r="J43" i="1"/>
  <c r="M42" i="1"/>
  <c r="L42" i="1"/>
  <c r="K42" i="1"/>
  <c r="J42" i="1"/>
  <c r="J41" i="1"/>
  <c r="I37" i="1"/>
  <c r="H37" i="1"/>
  <c r="G37" i="1"/>
  <c r="J36" i="1"/>
  <c r="J35" i="1"/>
  <c r="J34" i="1"/>
  <c r="M33" i="1"/>
  <c r="L33" i="1"/>
  <c r="K33" i="1"/>
  <c r="J33" i="1"/>
  <c r="F70" i="1"/>
  <c r="I28" i="1"/>
  <c r="H28" i="1"/>
  <c r="G28" i="1"/>
  <c r="J27" i="1"/>
  <c r="J26" i="1"/>
  <c r="J25" i="1"/>
  <c r="M24" i="1"/>
  <c r="L24" i="1"/>
  <c r="J24" i="1"/>
  <c r="J23" i="1"/>
  <c r="K24" i="1" s="1"/>
  <c r="I14" i="1"/>
  <c r="H14" i="1"/>
  <c r="G14" i="1"/>
  <c r="J13" i="1"/>
  <c r="J12" i="1"/>
  <c r="J11" i="1"/>
  <c r="J10" i="1"/>
  <c r="I9" i="1"/>
  <c r="H9" i="1"/>
  <c r="G9" i="1"/>
  <c r="J8" i="1"/>
  <c r="J7" i="1"/>
  <c r="J6" i="1"/>
  <c r="J5" i="1"/>
  <c r="J4" i="1"/>
  <c r="E81" i="1" l="1"/>
  <c r="E79" i="1"/>
  <c r="E80" i="1"/>
  <c r="E78" i="1"/>
  <c r="E85" i="1" s="1"/>
  <c r="E74" i="1"/>
  <c r="E72" i="1"/>
  <c r="E71" i="1"/>
  <c r="E73" i="1"/>
  <c r="J9" i="1"/>
  <c r="J14" i="1"/>
  <c r="J46" i="1"/>
  <c r="L46" i="1" s="1"/>
  <c r="J37" i="1"/>
  <c r="L37" i="1" s="1"/>
  <c r="J28" i="1"/>
  <c r="L28" i="1" s="1"/>
  <c r="J56" i="1"/>
  <c r="L56" i="1" s="1"/>
  <c r="E75" i="1" l="1"/>
</calcChain>
</file>

<file path=xl/sharedStrings.xml><?xml version="1.0" encoding="utf-8"?>
<sst xmlns="http://schemas.openxmlformats.org/spreadsheetml/2006/main" count="147" uniqueCount="42">
  <si>
    <t>TIPOLOGÍA DE PROYECTO</t>
  </si>
  <si>
    <t>SERVICIOS DE ASISTENCIA TÉCNICA</t>
  </si>
  <si>
    <t>N° DE BENEFICIARIOS DEL PROYECTO</t>
  </si>
  <si>
    <t xml:space="preserve"> HASTA 50</t>
  </si>
  <si>
    <t>Entre 51 y 100</t>
  </si>
  <si>
    <t>101 y más</t>
  </si>
  <si>
    <t>Total familias</t>
  </si>
  <si>
    <t xml:space="preserve">Mejoramiento de Bienes Comunes </t>
  </si>
  <si>
    <t>Organización y Habilitación de la Demanda Habitacional y Elaboración del Diagnóstico Técnico Constructivo</t>
  </si>
  <si>
    <t>Elaboración, Tramitación y Postulación de él o los Proyectos Técnicos y Contratación de Obras</t>
  </si>
  <si>
    <t>Gestión Técnica, Social y Legal de él o los Proyectos</t>
  </si>
  <si>
    <t>Fiscalización Técnica de Obras</t>
  </si>
  <si>
    <t>Total UF</t>
  </si>
  <si>
    <t>Ampliación de la Vivienda en Copropiedad</t>
  </si>
  <si>
    <t>Copropiedad</t>
  </si>
  <si>
    <t xml:space="preserve">lista </t>
  </si>
  <si>
    <t>1 vez</t>
  </si>
  <si>
    <t>2da vez</t>
  </si>
  <si>
    <t>Regularización</t>
  </si>
  <si>
    <t>SI</t>
  </si>
  <si>
    <t>NO</t>
  </si>
  <si>
    <t>Postulaciones simultaneas Proyectos de Mejoramiento</t>
  </si>
  <si>
    <t>a) Obras de Áreas Verdes y Equipamiento, Obras de Cierres Perimetrales y Obras de Accesibilidad Universal</t>
  </si>
  <si>
    <t>Cálculo realizado sobre el base, sin incrementos</t>
  </si>
  <si>
    <t>Aplica</t>
  </si>
  <si>
    <t>b) Obras en Techumbre, Obras en Ascensores, Escaleras y/o Circulaciones, Obras en Fachadas y/o Muros, Obras de Iluminación y Obras de Acondicionamiento Térmico</t>
  </si>
  <si>
    <t>Total Proyecto</t>
  </si>
  <si>
    <t>c) Obras de Redes de Servicio, Obras de Refuerzo Estructural y Obras de Eficiencia Energética e Hídrica</t>
  </si>
  <si>
    <t>Total por área de Servicio</t>
  </si>
  <si>
    <t>Total %</t>
  </si>
  <si>
    <t>Total Proyecto UF</t>
  </si>
  <si>
    <t>COMITÉ</t>
  </si>
  <si>
    <t>Nº FAMILIAS</t>
  </si>
  <si>
    <t>COMUNA</t>
  </si>
  <si>
    <t>EP</t>
  </si>
  <si>
    <t>Los Montos definitivos de AT, seran corroborados una vez que el proyecto se encuentre totalmente aprobado en sus areas administrativa-social, legal y técnica</t>
  </si>
  <si>
    <t>Total por área de Servicio con Incrementos</t>
  </si>
  <si>
    <t>Copropiedad postula 1a vez</t>
  </si>
  <si>
    <t>Copropiedad postula 2a vez</t>
  </si>
  <si>
    <t>Regularizacion de Vivienda</t>
  </si>
  <si>
    <t>% de incidencia tipo de obras en presupuesto</t>
  </si>
  <si>
    <t>DS N°27 MONTOS DE ASISTENCIA TÉCNICA  CAPITULO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</si>
</sst>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64" formatCode="_ * #,##0.0_ ;_ * \-#,##0.0_ ;_ * &quot;-&quot;_ ;_ @_ "/>
    <numFmt numFmtId="165" formatCode="_ * #,##0.00_ ;_ * \-#,##0.00_ ;_ * &quot;-&quot;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entury Gothic"/>
      <family val="2"/>
    </font>
    <font>
      <b/>
      <sz val="8"/>
      <color theme="1"/>
      <name val="Century Gothic"/>
      <family val="2"/>
    </font>
    <font>
      <sz val="7"/>
      <color theme="1"/>
      <name val="Century Gothic"/>
      <family val="2"/>
    </font>
    <font>
      <b/>
      <sz val="7"/>
      <color theme="1"/>
      <name val="Century Gothic"/>
      <family val="2"/>
    </font>
    <font>
      <b/>
      <sz val="8"/>
      <color rgb="FF0000FF"/>
      <name val="Century Gothic"/>
      <family val="2"/>
    </font>
    <font>
      <sz val="8"/>
      <color rgb="FF0000FF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b/>
      <sz val="8"/>
      <name val="Century Gothic"/>
      <family val="2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0" fillId="2" borderId="0" xfId="0" applyFill="1"/>
    <xf numFmtId="9" fontId="0" fillId="2" borderId="0" xfId="0" applyNumberFormat="1" applyFill="1"/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5" fillId="3" borderId="0" xfId="0" applyNumberFormat="1" applyFont="1" applyFill="1" applyAlignment="1">
      <alignment horizontal="center" vertical="center" textRotation="90" wrapText="1"/>
    </xf>
    <xf numFmtId="0" fontId="5" fillId="3" borderId="0" xfId="0" applyFont="1" applyFill="1" applyAlignment="1">
      <alignment horizontal="center" vertical="center" textRotation="90" wrapText="1"/>
    </xf>
    <xf numFmtId="1" fontId="4" fillId="3" borderId="11" xfId="0" applyNumberFormat="1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>
      <alignment horizontal="center" vertical="center"/>
    </xf>
    <xf numFmtId="10" fontId="0" fillId="2" borderId="0" xfId="2" applyNumberFormat="1" applyFont="1" applyFill="1" applyBorder="1"/>
    <xf numFmtId="0" fontId="3" fillId="4" borderId="0" xfId="0" applyFont="1" applyFill="1" applyAlignment="1">
      <alignment horizontal="right" vertical="center" wrapText="1"/>
    </xf>
    <xf numFmtId="9" fontId="6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8" fillId="5" borderId="11" xfId="0" applyFont="1" applyFill="1" applyBorder="1" applyAlignment="1">
      <alignment horizontal="justify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41" fontId="0" fillId="2" borderId="0" xfId="1" applyFont="1" applyFill="1" applyBorder="1"/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justify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5" borderId="11" xfId="0" applyFont="1" applyFill="1" applyBorder="1" applyAlignment="1">
      <alignment horizontal="justify" vertical="center"/>
    </xf>
    <xf numFmtId="0" fontId="10" fillId="5" borderId="0" xfId="0" applyFont="1" applyFill="1" applyAlignment="1">
      <alignment horizontal="justify" vertical="center"/>
    </xf>
    <xf numFmtId="0" fontId="4" fillId="3" borderId="11" xfId="0" applyFont="1" applyFill="1" applyBorder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justify" vertical="center"/>
    </xf>
    <xf numFmtId="9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9" fontId="0" fillId="2" borderId="0" xfId="2" applyFont="1" applyFill="1" applyBorder="1"/>
    <xf numFmtId="0" fontId="0" fillId="4" borderId="1" xfId="0" applyFill="1" applyBorder="1"/>
    <xf numFmtId="0" fontId="0" fillId="6" borderId="15" xfId="0" applyFill="1" applyBorder="1" applyAlignment="1">
      <alignment horizontal="center"/>
    </xf>
    <xf numFmtId="0" fontId="2" fillId="6" borderId="15" xfId="0" applyFont="1" applyFill="1" applyBorder="1"/>
    <xf numFmtId="0" fontId="2" fillId="2" borderId="0" xfId="0" applyFont="1" applyFill="1" applyAlignment="1">
      <alignment horizontal="center"/>
    </xf>
    <xf numFmtId="0" fontId="0" fillId="4" borderId="6" xfId="0" applyFill="1" applyBorder="1"/>
    <xf numFmtId="0" fontId="3" fillId="4" borderId="5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/>
    <xf numFmtId="0" fontId="0" fillId="4" borderId="10" xfId="0" applyFill="1" applyBorder="1"/>
    <xf numFmtId="1" fontId="3" fillId="4" borderId="16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9" fillId="5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/>
    <xf numFmtId="0" fontId="4" fillId="2" borderId="1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1" fontId="2" fillId="2" borderId="0" xfId="1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41" fontId="2" fillId="2" borderId="0" xfId="1" applyFont="1" applyFill="1" applyBorder="1" applyAlignment="1">
      <alignment horizontal="center"/>
    </xf>
    <xf numFmtId="10" fontId="0" fillId="2" borderId="0" xfId="2" applyNumberFormat="1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vertical="center"/>
    </xf>
    <xf numFmtId="41" fontId="2" fillId="2" borderId="20" xfId="1" applyFont="1" applyFill="1" applyBorder="1" applyAlignment="1">
      <alignment horizontal="center" vertical="center"/>
    </xf>
    <xf numFmtId="41" fontId="0" fillId="2" borderId="0" xfId="1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2" fillId="6" borderId="7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4" fontId="0" fillId="2" borderId="28" xfId="1" applyNumberFormat="1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center"/>
    </xf>
    <xf numFmtId="1" fontId="3" fillId="4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12" fillId="6" borderId="29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41" fontId="2" fillId="2" borderId="20" xfId="1" applyFont="1" applyFill="1" applyBorder="1" applyAlignment="1">
      <alignment horizontal="center"/>
    </xf>
    <xf numFmtId="41" fontId="2" fillId="4" borderId="25" xfId="1" applyFont="1" applyFill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center"/>
    </xf>
    <xf numFmtId="0" fontId="0" fillId="2" borderId="0" xfId="0" applyFill="1" applyAlignment="1">
      <alignment wrapText="1"/>
    </xf>
    <xf numFmtId="41" fontId="2" fillId="7" borderId="25" xfId="1" applyFont="1" applyFill="1" applyBorder="1" applyAlignment="1">
      <alignment horizontal="center"/>
    </xf>
    <xf numFmtId="41" fontId="2" fillId="7" borderId="25" xfId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justify" vertical="center"/>
    </xf>
    <xf numFmtId="0" fontId="11" fillId="3" borderId="11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11" fillId="3" borderId="19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13" fillId="0" borderId="31" xfId="0" applyFont="1" applyBorder="1"/>
    <xf numFmtId="0" fontId="13" fillId="0" borderId="33" xfId="0" applyFont="1" applyBorder="1"/>
    <xf numFmtId="1" fontId="4" fillId="10" borderId="11" xfId="0" applyNumberFormat="1" applyFont="1" applyFill="1" applyBorder="1" applyAlignment="1">
      <alignment horizontal="center" vertical="center"/>
    </xf>
    <xf numFmtId="1" fontId="3" fillId="10" borderId="1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0" fillId="2" borderId="17" xfId="0" applyFill="1" applyBorder="1" applyAlignment="1">
      <alignment horizontal="center" vertical="center"/>
    </xf>
    <xf numFmtId="164" fontId="0" fillId="2" borderId="46" xfId="1" applyNumberFormat="1" applyFont="1" applyFill="1" applyBorder="1" applyAlignment="1">
      <alignment vertical="center"/>
    </xf>
    <xf numFmtId="0" fontId="2" fillId="6" borderId="9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9" fontId="2" fillId="8" borderId="23" xfId="2" applyFont="1" applyFill="1" applyBorder="1" applyAlignment="1">
      <alignment horizontal="center" vertical="center"/>
    </xf>
    <xf numFmtId="164" fontId="0" fillId="2" borderId="47" xfId="1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center" wrapText="1"/>
    </xf>
    <xf numFmtId="164" fontId="0" fillId="2" borderId="45" xfId="1" applyNumberFormat="1" applyFont="1" applyFill="1" applyBorder="1" applyAlignment="1">
      <alignment vertical="center"/>
    </xf>
    <xf numFmtId="164" fontId="0" fillId="2" borderId="42" xfId="1" applyNumberFormat="1" applyFont="1" applyFill="1" applyBorder="1" applyAlignment="1">
      <alignment vertical="center"/>
    </xf>
    <xf numFmtId="164" fontId="12" fillId="6" borderId="44" xfId="0" applyNumberFormat="1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2" fillId="6" borderId="8" xfId="0" applyFont="1" applyFill="1" applyBorder="1"/>
    <xf numFmtId="0" fontId="0" fillId="2" borderId="21" xfId="0" applyFill="1" applyBorder="1" applyAlignment="1">
      <alignment vertical="center" wrapText="1"/>
    </xf>
    <xf numFmtId="0" fontId="13" fillId="0" borderId="40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2" fillId="6" borderId="43" xfId="0" applyFont="1" applyFill="1" applyBorder="1" applyAlignment="1">
      <alignment horizontal="left" vertical="center"/>
    </xf>
    <xf numFmtId="0" fontId="2" fillId="6" borderId="35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left" wrapText="1"/>
    </xf>
    <xf numFmtId="0" fontId="0" fillId="2" borderId="39" xfId="0" applyFill="1" applyBorder="1" applyAlignment="1">
      <alignment horizontal="left" wrapText="1"/>
    </xf>
    <xf numFmtId="0" fontId="0" fillId="2" borderId="45" xfId="0" applyFill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wrapText="1"/>
    </xf>
    <xf numFmtId="0" fontId="0" fillId="2" borderId="32" xfId="0" applyFill="1" applyBorder="1" applyAlignment="1">
      <alignment horizontal="left" wrapText="1"/>
    </xf>
    <xf numFmtId="0" fontId="0" fillId="2" borderId="42" xfId="0" applyFill="1" applyBorder="1" applyAlignment="1">
      <alignment horizontal="left" wrapText="1"/>
    </xf>
    <xf numFmtId="0" fontId="0" fillId="2" borderId="22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14" fillId="7" borderId="13" xfId="0" applyFont="1" applyFill="1" applyBorder="1" applyAlignment="1">
      <alignment horizontal="left"/>
    </xf>
    <xf numFmtId="0" fontId="0" fillId="7" borderId="32" xfId="0" applyFill="1" applyBorder="1" applyAlignment="1">
      <alignment horizontal="left"/>
    </xf>
    <xf numFmtId="0" fontId="0" fillId="7" borderId="14" xfId="0" applyFill="1" applyBorder="1" applyAlignment="1">
      <alignment horizontal="left"/>
    </xf>
    <xf numFmtId="0" fontId="14" fillId="7" borderId="34" xfId="0" applyFont="1" applyFill="1" applyBorder="1" applyAlignment="1">
      <alignment horizontal="left"/>
    </xf>
    <xf numFmtId="0" fontId="0" fillId="7" borderId="35" xfId="0" applyFill="1" applyBorder="1" applyAlignment="1">
      <alignment horizontal="left"/>
    </xf>
    <xf numFmtId="0" fontId="0" fillId="7" borderId="36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41" fontId="2" fillId="2" borderId="0" xfId="1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/>
    </xf>
    <xf numFmtId="9" fontId="2" fillId="8" borderId="23" xfId="2" applyFont="1" applyFill="1" applyBorder="1" applyAlignment="1">
      <alignment horizontal="center" vertical="center"/>
    </xf>
    <xf numFmtId="9" fontId="2" fillId="8" borderId="24" xfId="2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9" fontId="2" fillId="2" borderId="0" xfId="0" applyNumberFormat="1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tabSelected="1" topLeftCell="A15" workbookViewId="0">
      <selection activeCell="K18" sqref="K18"/>
    </sheetView>
  </sheetViews>
  <sheetFormatPr baseColWidth="10" defaultColWidth="11.42578125" defaultRowHeight="15" x14ac:dyDescent="0.25"/>
  <cols>
    <col min="1" max="4" width="11.42578125" style="1"/>
    <col min="5" max="5" width="12.5703125" style="1" customWidth="1"/>
    <col min="6" max="6" width="36.5703125" style="1" customWidth="1"/>
    <col min="7" max="9" width="11.42578125" style="1"/>
    <col min="10" max="10" width="13" style="1" customWidth="1"/>
    <col min="11" max="11" width="13.7109375" style="1" bestFit="1" customWidth="1"/>
    <col min="12" max="12" width="13.42578125" style="1" customWidth="1"/>
    <col min="13" max="13" width="13.85546875" style="1" bestFit="1" customWidth="1"/>
    <col min="14" max="14" width="13.42578125" style="1" customWidth="1"/>
    <col min="15" max="15" width="84.85546875" style="1" customWidth="1"/>
    <col min="16" max="16" width="13.85546875" style="2" customWidth="1"/>
    <col min="17" max="17" width="13.42578125" style="1" bestFit="1" customWidth="1"/>
    <col min="18" max="18" width="18.42578125" style="1" bestFit="1" customWidth="1"/>
    <col min="19" max="19" width="7.7109375" style="1" bestFit="1" customWidth="1"/>
    <col min="20" max="20" width="5.5703125" style="1" customWidth="1"/>
    <col min="21" max="21" width="19.5703125" style="1" bestFit="1" customWidth="1"/>
    <col min="22" max="22" width="7.140625" style="1" bestFit="1" customWidth="1"/>
    <col min="23" max="23" width="7.140625" style="1" customWidth="1"/>
    <col min="24" max="24" width="8.7109375" style="1" bestFit="1" customWidth="1"/>
    <col min="25" max="25" width="13.28515625" style="1" customWidth="1"/>
    <col min="26" max="16384" width="11.42578125" style="1"/>
  </cols>
  <sheetData>
    <row r="1" spans="1:25" hidden="1" x14ac:dyDescent="0.25"/>
    <row r="2" spans="1:25" ht="15.75" hidden="1" customHeight="1" x14ac:dyDescent="0.25">
      <c r="E2" s="159" t="s">
        <v>0</v>
      </c>
      <c r="F2" s="159" t="s">
        <v>1</v>
      </c>
      <c r="G2" s="162" t="s">
        <v>2</v>
      </c>
      <c r="H2" s="163"/>
      <c r="I2" s="164"/>
      <c r="J2" s="3"/>
      <c r="L2" s="158"/>
      <c r="M2" s="4"/>
      <c r="N2" s="4"/>
      <c r="O2" s="158"/>
      <c r="P2" s="158"/>
      <c r="Q2" s="158"/>
      <c r="R2" s="158"/>
      <c r="S2" s="158"/>
      <c r="T2" s="158"/>
    </row>
    <row r="3" spans="1:25" ht="54.75" hidden="1" customHeight="1" x14ac:dyDescent="0.25">
      <c r="E3" s="160"/>
      <c r="F3" s="160"/>
      <c r="G3" s="5" t="s">
        <v>3</v>
      </c>
      <c r="H3" s="6" t="s">
        <v>4</v>
      </c>
      <c r="I3" s="6" t="s">
        <v>5</v>
      </c>
      <c r="J3" s="7" t="s">
        <v>6</v>
      </c>
      <c r="L3" s="158"/>
      <c r="M3" s="4"/>
      <c r="N3" s="4"/>
      <c r="O3" s="158"/>
      <c r="P3" s="8"/>
      <c r="Q3" s="9"/>
      <c r="R3" s="9"/>
      <c r="S3" s="9"/>
      <c r="T3" s="9"/>
    </row>
    <row r="4" spans="1:25" ht="15.75" hidden="1" thickBot="1" x14ac:dyDescent="0.3">
      <c r="E4" s="161"/>
      <c r="F4" s="161"/>
      <c r="G4" s="10">
        <v>50</v>
      </c>
      <c r="H4" s="11">
        <v>0</v>
      </c>
      <c r="I4" s="11">
        <v>0</v>
      </c>
      <c r="J4" s="12">
        <f>SUM(G4:I4)</f>
        <v>50</v>
      </c>
      <c r="K4" s="13"/>
      <c r="L4" s="4"/>
      <c r="M4" s="4"/>
      <c r="N4" s="4"/>
      <c r="O4" s="14"/>
      <c r="P4" s="15"/>
      <c r="Q4" s="16"/>
      <c r="R4" s="16"/>
      <c r="S4" s="16"/>
      <c r="T4" s="16"/>
    </row>
    <row r="5" spans="1:25" ht="41.25" hidden="1" thickBot="1" x14ac:dyDescent="0.3">
      <c r="E5" s="168" t="s">
        <v>7</v>
      </c>
      <c r="F5" s="17" t="s">
        <v>8</v>
      </c>
      <c r="G5" s="18">
        <v>1</v>
      </c>
      <c r="H5" s="18">
        <v>1</v>
      </c>
      <c r="I5" s="18">
        <v>0.5</v>
      </c>
      <c r="J5" s="19">
        <f>+(G5*$G$4)+H5*$H$4+I5*$I$4</f>
        <v>50</v>
      </c>
      <c r="K5" s="20"/>
      <c r="L5" s="171"/>
      <c r="M5" s="21"/>
      <c r="N5" s="21"/>
      <c r="O5" s="22"/>
      <c r="P5" s="23"/>
      <c r="Q5" s="24"/>
      <c r="R5" s="24"/>
      <c r="S5" s="24"/>
      <c r="T5" s="24"/>
    </row>
    <row r="6" spans="1:25" ht="41.25" hidden="1" thickBot="1" x14ac:dyDescent="0.3">
      <c r="E6" s="169"/>
      <c r="F6" s="17" t="s">
        <v>9</v>
      </c>
      <c r="G6" s="18">
        <v>2</v>
      </c>
      <c r="H6" s="18">
        <v>1.5</v>
      </c>
      <c r="I6" s="18">
        <v>1</v>
      </c>
      <c r="J6" s="19">
        <f t="shared" ref="J6:J13" si="0">+(G6*$G$4)+H6*$H$4+I6*$I$4</f>
        <v>100</v>
      </c>
      <c r="K6" s="20"/>
      <c r="L6" s="171"/>
      <c r="M6" s="21"/>
      <c r="N6" s="21"/>
      <c r="O6" s="22"/>
      <c r="P6" s="23"/>
      <c r="Q6" s="25"/>
      <c r="R6" s="25"/>
      <c r="S6" s="25"/>
      <c r="T6" s="26"/>
    </row>
    <row r="7" spans="1:25" ht="52.5" hidden="1" thickBot="1" x14ac:dyDescent="0.3">
      <c r="E7" s="169"/>
      <c r="F7" s="17" t="s">
        <v>10</v>
      </c>
      <c r="G7" s="18">
        <v>1</v>
      </c>
      <c r="H7" s="18">
        <v>0.5</v>
      </c>
      <c r="I7" s="18">
        <v>0.5</v>
      </c>
      <c r="J7" s="19">
        <f t="shared" si="0"/>
        <v>50</v>
      </c>
      <c r="K7" s="20"/>
      <c r="L7" s="171"/>
      <c r="M7" s="21"/>
      <c r="N7" s="21"/>
      <c r="O7" s="22"/>
      <c r="P7" s="23"/>
      <c r="Q7" s="25"/>
      <c r="R7" s="25"/>
      <c r="S7" s="25"/>
      <c r="T7" s="26"/>
    </row>
    <row r="8" spans="1:25" ht="66.75" hidden="1" customHeight="1" thickBot="1" x14ac:dyDescent="0.3">
      <c r="E8" s="169"/>
      <c r="F8" s="27" t="s">
        <v>11</v>
      </c>
      <c r="G8" s="18">
        <v>1</v>
      </c>
      <c r="H8" s="18">
        <v>1</v>
      </c>
      <c r="I8" s="18">
        <v>0.5</v>
      </c>
      <c r="J8" s="19">
        <f t="shared" si="0"/>
        <v>50</v>
      </c>
      <c r="K8" s="20"/>
      <c r="L8" s="171"/>
      <c r="M8" s="21"/>
      <c r="N8" s="21"/>
      <c r="O8" s="28"/>
      <c r="P8" s="23"/>
      <c r="Q8" s="25"/>
      <c r="R8" s="25"/>
      <c r="S8" s="25"/>
      <c r="T8" s="26"/>
    </row>
    <row r="9" spans="1:25" ht="43.5" hidden="1" customHeight="1" thickBot="1" x14ac:dyDescent="0.3">
      <c r="E9" s="170"/>
      <c r="F9" s="29" t="s">
        <v>12</v>
      </c>
      <c r="G9" s="30">
        <f>SUM(G5:G8)</f>
        <v>5</v>
      </c>
      <c r="H9" s="30">
        <f t="shared" ref="H9:J9" si="1">SUM(H5:H8)</f>
        <v>4</v>
      </c>
      <c r="I9" s="30">
        <f t="shared" si="1"/>
        <v>2.5</v>
      </c>
      <c r="J9" s="31">
        <f t="shared" si="1"/>
        <v>250</v>
      </c>
      <c r="K9" s="20"/>
      <c r="L9" s="171"/>
      <c r="M9" s="21"/>
      <c r="N9" s="21"/>
      <c r="O9" s="32"/>
      <c r="P9" s="33"/>
      <c r="Q9" s="34"/>
      <c r="R9" s="34"/>
      <c r="S9" s="34"/>
      <c r="T9" s="34"/>
      <c r="U9" s="13"/>
      <c r="V9" s="13"/>
      <c r="W9" s="13"/>
      <c r="X9" s="13"/>
      <c r="Y9" s="13"/>
    </row>
    <row r="10" spans="1:25" ht="24.75" hidden="1" customHeight="1" thickBot="1" x14ac:dyDescent="0.3">
      <c r="E10" s="168" t="s">
        <v>13</v>
      </c>
      <c r="F10" s="17" t="s">
        <v>8</v>
      </c>
      <c r="G10" s="18">
        <v>1</v>
      </c>
      <c r="H10" s="18">
        <v>1</v>
      </c>
      <c r="I10" s="18">
        <v>0.5</v>
      </c>
      <c r="J10" s="19">
        <f t="shared" si="0"/>
        <v>50</v>
      </c>
      <c r="K10" s="20"/>
      <c r="L10" s="171"/>
      <c r="M10" s="21"/>
      <c r="N10" s="21"/>
      <c r="O10" s="22"/>
      <c r="P10" s="23"/>
      <c r="Q10" s="24"/>
      <c r="R10" s="24"/>
      <c r="S10" s="24"/>
      <c r="T10" s="24"/>
    </row>
    <row r="11" spans="1:25" ht="37.5" hidden="1" customHeight="1" thickBot="1" x14ac:dyDescent="0.3">
      <c r="E11" s="169"/>
      <c r="F11" s="17" t="s">
        <v>9</v>
      </c>
      <c r="G11" s="18">
        <v>5</v>
      </c>
      <c r="H11" s="18">
        <v>3.5</v>
      </c>
      <c r="I11" s="18">
        <v>3</v>
      </c>
      <c r="J11" s="19">
        <f t="shared" si="0"/>
        <v>250</v>
      </c>
      <c r="K11" s="20"/>
      <c r="L11" s="171"/>
      <c r="M11" s="21"/>
      <c r="N11" s="21"/>
      <c r="O11" s="22"/>
      <c r="P11" s="23"/>
      <c r="Q11" s="26"/>
      <c r="R11" s="24"/>
      <c r="S11" s="26"/>
      <c r="T11" s="26"/>
    </row>
    <row r="12" spans="1:25" ht="33" hidden="1" customHeight="1" thickBot="1" x14ac:dyDescent="0.3">
      <c r="E12" s="169"/>
      <c r="F12" s="17" t="s">
        <v>10</v>
      </c>
      <c r="G12" s="18">
        <v>2</v>
      </c>
      <c r="H12" s="18">
        <v>1.5</v>
      </c>
      <c r="I12" s="18">
        <v>1</v>
      </c>
      <c r="J12" s="19">
        <f t="shared" si="0"/>
        <v>100</v>
      </c>
      <c r="K12" s="20"/>
      <c r="L12" s="171"/>
      <c r="M12" s="21"/>
      <c r="N12" s="21"/>
      <c r="O12" s="22"/>
      <c r="P12" s="23"/>
      <c r="Q12" s="26"/>
      <c r="R12" s="24"/>
      <c r="S12" s="26"/>
      <c r="T12" s="26"/>
    </row>
    <row r="13" spans="1:25" ht="28.5" hidden="1" customHeight="1" thickBot="1" x14ac:dyDescent="0.3">
      <c r="E13" s="169"/>
      <c r="F13" s="27" t="s">
        <v>11</v>
      </c>
      <c r="G13" s="18">
        <v>3</v>
      </c>
      <c r="H13" s="18">
        <v>2</v>
      </c>
      <c r="I13" s="18">
        <v>1</v>
      </c>
      <c r="J13" s="19">
        <f t="shared" si="0"/>
        <v>150</v>
      </c>
      <c r="K13" s="20"/>
      <c r="L13" s="171"/>
      <c r="M13" s="21"/>
      <c r="N13" s="21"/>
      <c r="O13" s="28"/>
      <c r="P13" s="23"/>
      <c r="Q13" s="26"/>
      <c r="R13" s="24"/>
      <c r="S13" s="26"/>
      <c r="T13" s="26"/>
    </row>
    <row r="14" spans="1:25" ht="22.5" hidden="1" customHeight="1" thickBot="1" x14ac:dyDescent="0.3">
      <c r="E14" s="169"/>
      <c r="F14" s="92" t="s">
        <v>12</v>
      </c>
      <c r="G14" s="93">
        <f>SUM(G10:G13)</f>
        <v>11</v>
      </c>
      <c r="H14" s="93">
        <f t="shared" ref="H14:J14" si="2">SUM(H10:H13)</f>
        <v>8</v>
      </c>
      <c r="I14" s="93">
        <f t="shared" si="2"/>
        <v>5.5</v>
      </c>
      <c r="J14" s="34">
        <f t="shared" si="2"/>
        <v>550</v>
      </c>
      <c r="K14" s="20"/>
      <c r="L14" s="171"/>
      <c r="M14" s="21"/>
      <c r="N14" s="21"/>
      <c r="O14" s="32"/>
      <c r="P14" s="33"/>
      <c r="Q14" s="35"/>
      <c r="R14" s="35"/>
      <c r="S14" s="35"/>
      <c r="T14" s="35"/>
      <c r="U14" s="36"/>
      <c r="V14" s="36"/>
      <c r="W14" s="36"/>
      <c r="X14" s="36"/>
      <c r="Y14" s="36"/>
    </row>
    <row r="15" spans="1:25" ht="45" customHeight="1" thickBot="1" x14ac:dyDescent="0.3">
      <c r="A15" s="165" t="s">
        <v>41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7"/>
      <c r="N15" s="21"/>
      <c r="O15" s="32"/>
      <c r="P15" s="33"/>
      <c r="Q15" s="35"/>
      <c r="R15" s="35"/>
      <c r="S15" s="35"/>
      <c r="T15" s="35"/>
      <c r="U15" s="36"/>
      <c r="V15" s="36"/>
      <c r="W15" s="36"/>
      <c r="X15" s="36"/>
      <c r="Y15" s="36"/>
    </row>
    <row r="16" spans="1:25" x14ac:dyDescent="0.25">
      <c r="A16" s="115" t="s">
        <v>31</v>
      </c>
      <c r="B16" s="116"/>
      <c r="C16" s="116"/>
      <c r="D16" s="117"/>
      <c r="E16" s="151"/>
      <c r="F16" s="152"/>
      <c r="G16" s="152"/>
      <c r="H16" s="153"/>
      <c r="I16" s="94"/>
      <c r="J16" s="94"/>
      <c r="K16" s="94"/>
      <c r="L16" s="94"/>
      <c r="M16" s="94"/>
      <c r="N16" s="21"/>
      <c r="T16" s="35"/>
      <c r="U16" s="36"/>
      <c r="V16" s="36"/>
      <c r="W16" s="36"/>
      <c r="X16" s="36"/>
      <c r="Y16" s="36"/>
    </row>
    <row r="17" spans="1:33" x14ac:dyDescent="0.25">
      <c r="A17" s="118" t="s">
        <v>32</v>
      </c>
      <c r="B17" s="119"/>
      <c r="C17" s="119"/>
      <c r="D17" s="120"/>
      <c r="E17" s="157">
        <v>101</v>
      </c>
      <c r="F17" s="152"/>
      <c r="G17" s="152"/>
      <c r="H17" s="153"/>
      <c r="I17" s="94"/>
      <c r="J17" s="94"/>
      <c r="K17" s="94"/>
      <c r="L17" s="94"/>
      <c r="M17" s="94"/>
      <c r="N17" s="21"/>
      <c r="T17" s="35"/>
      <c r="U17" s="36"/>
      <c r="V17" s="36"/>
      <c r="W17" s="36"/>
      <c r="X17" s="36"/>
      <c r="Y17" s="36"/>
    </row>
    <row r="18" spans="1:33" x14ac:dyDescent="0.25">
      <c r="A18" s="118" t="s">
        <v>33</v>
      </c>
      <c r="B18" s="119"/>
      <c r="C18" s="119"/>
      <c r="D18" s="120"/>
      <c r="E18" s="151"/>
      <c r="F18" s="152"/>
      <c r="G18" s="152"/>
      <c r="H18" s="153"/>
      <c r="I18" s="94"/>
      <c r="J18" s="94"/>
      <c r="K18" s="94"/>
      <c r="L18" s="94"/>
      <c r="M18" s="94"/>
      <c r="N18" s="21"/>
      <c r="T18" s="35"/>
      <c r="U18" s="36"/>
      <c r="V18" s="36"/>
      <c r="W18" s="36"/>
      <c r="X18" s="36"/>
      <c r="Y18" s="36"/>
    </row>
    <row r="19" spans="1:33" ht="15.75" thickBot="1" x14ac:dyDescent="0.3">
      <c r="A19" s="121" t="s">
        <v>34</v>
      </c>
      <c r="B19" s="122"/>
      <c r="C19" s="122"/>
      <c r="D19" s="123"/>
      <c r="E19" s="154"/>
      <c r="F19" s="155"/>
      <c r="G19" s="155"/>
      <c r="H19" s="156"/>
      <c r="I19" s="94"/>
      <c r="J19" s="94"/>
      <c r="K19" s="94"/>
      <c r="L19" s="94"/>
      <c r="M19" s="94"/>
      <c r="N19" s="21"/>
      <c r="T19" s="35"/>
      <c r="U19" s="36"/>
      <c r="V19" s="36"/>
      <c r="W19" s="36"/>
      <c r="X19" s="36"/>
      <c r="Y19" s="36"/>
    </row>
    <row r="20" spans="1:33" ht="15.75" thickBot="1" x14ac:dyDescent="0.3">
      <c r="K20" s="172" t="s">
        <v>14</v>
      </c>
      <c r="L20" s="173"/>
      <c r="AG20" s="37" t="s">
        <v>15</v>
      </c>
    </row>
    <row r="21" spans="1:33" ht="15.75" customHeight="1" thickBot="1" x14ac:dyDescent="0.3">
      <c r="A21" s="196" t="s">
        <v>0</v>
      </c>
      <c r="B21" s="197"/>
      <c r="C21" s="197"/>
      <c r="D21" s="197"/>
      <c r="E21" s="198"/>
      <c r="F21" s="159" t="s">
        <v>1</v>
      </c>
      <c r="G21" s="162" t="s">
        <v>2</v>
      </c>
      <c r="H21" s="163"/>
      <c r="I21" s="164"/>
      <c r="J21" s="3"/>
      <c r="K21" s="38" t="s">
        <v>16</v>
      </c>
      <c r="L21" s="38" t="s">
        <v>17</v>
      </c>
      <c r="M21" s="39" t="s">
        <v>18</v>
      </c>
      <c r="P21" s="40"/>
      <c r="AG21" s="41" t="s">
        <v>19</v>
      </c>
    </row>
    <row r="22" spans="1:33" ht="15.75" thickBot="1" x14ac:dyDescent="0.3">
      <c r="A22" s="199"/>
      <c r="B22" s="200"/>
      <c r="C22" s="200"/>
      <c r="D22" s="200"/>
      <c r="E22" s="201"/>
      <c r="F22" s="160"/>
      <c r="G22" s="5" t="s">
        <v>3</v>
      </c>
      <c r="H22" s="6" t="s">
        <v>4</v>
      </c>
      <c r="I22" s="6" t="s">
        <v>5</v>
      </c>
      <c r="J22" s="42" t="s">
        <v>6</v>
      </c>
      <c r="K22" s="43" t="s">
        <v>19</v>
      </c>
      <c r="L22" s="43" t="s">
        <v>20</v>
      </c>
      <c r="M22" s="43" t="s">
        <v>20</v>
      </c>
      <c r="AG22" s="45" t="s">
        <v>20</v>
      </c>
    </row>
    <row r="23" spans="1:33" ht="16.5" customHeight="1" thickBot="1" x14ac:dyDescent="0.3">
      <c r="A23" s="202"/>
      <c r="B23" s="203"/>
      <c r="C23" s="203"/>
      <c r="D23" s="203"/>
      <c r="E23" s="204"/>
      <c r="F23" s="161"/>
      <c r="G23" s="97">
        <f>+IF($E$17&gt;=50,50,$E$17)</f>
        <v>50</v>
      </c>
      <c r="H23" s="98">
        <f>+IF($E$17&gt;=100,50,IF($E$17&gt;=51,$E$17-50,0))</f>
        <v>50</v>
      </c>
      <c r="I23" s="98">
        <f>+IF($E$17&gt;=101,$E$17-100,0)</f>
        <v>1</v>
      </c>
      <c r="J23" s="46">
        <f>SUM(G23:I23)</f>
        <v>101</v>
      </c>
      <c r="K23" s="47">
        <v>3.5</v>
      </c>
      <c r="L23" s="47">
        <v>2</v>
      </c>
      <c r="M23" s="47">
        <v>4</v>
      </c>
    </row>
    <row r="24" spans="1:33" ht="24.75" customHeight="1" thickBot="1" x14ac:dyDescent="0.3">
      <c r="A24" s="175" t="s">
        <v>22</v>
      </c>
      <c r="B24" s="176"/>
      <c r="C24" s="176"/>
      <c r="D24" s="176"/>
      <c r="E24" s="177"/>
      <c r="F24" s="90" t="s">
        <v>8</v>
      </c>
      <c r="G24" s="18">
        <v>1.5</v>
      </c>
      <c r="H24" s="18">
        <v>1.5</v>
      </c>
      <c r="I24" s="18">
        <v>1</v>
      </c>
      <c r="J24" s="48">
        <f>+(G24*$G$23)+H24*$H$23+I24*$I$23</f>
        <v>151</v>
      </c>
      <c r="K24" s="49">
        <f>IF(K22="SI",K23*$J$23,0)</f>
        <v>353.5</v>
      </c>
      <c r="L24" s="49">
        <f t="shared" ref="L24:M24" si="3">IF(L22="SI",L23*$J$23,0)</f>
        <v>0</v>
      </c>
      <c r="M24" s="49">
        <f t="shared" si="3"/>
        <v>0</v>
      </c>
    </row>
    <row r="25" spans="1:33" ht="41.25" thickBot="1" x14ac:dyDescent="0.3">
      <c r="A25" s="178"/>
      <c r="B25" s="179"/>
      <c r="C25" s="179"/>
      <c r="D25" s="179"/>
      <c r="E25" s="180"/>
      <c r="F25" s="90" t="s">
        <v>9</v>
      </c>
      <c r="G25" s="18">
        <v>3</v>
      </c>
      <c r="H25" s="18">
        <v>2</v>
      </c>
      <c r="I25" s="18">
        <v>1.5</v>
      </c>
      <c r="J25" s="53">
        <f t="shared" ref="J25:J27" si="4">+(G25*$G$23)+H25*$H$23+I25*$I$23</f>
        <v>251.5</v>
      </c>
      <c r="K25" s="20"/>
      <c r="L25" s="20"/>
      <c r="M25" s="20"/>
    </row>
    <row r="26" spans="1:33" ht="23.25" customHeight="1" thickBot="1" x14ac:dyDescent="0.3">
      <c r="A26" s="178"/>
      <c r="B26" s="179"/>
      <c r="C26" s="179"/>
      <c r="D26" s="179"/>
      <c r="E26" s="180"/>
      <c r="F26" s="90" t="s">
        <v>10</v>
      </c>
      <c r="G26" s="18">
        <v>2</v>
      </c>
      <c r="H26" s="18">
        <v>1.5</v>
      </c>
      <c r="I26" s="18">
        <v>1</v>
      </c>
      <c r="J26" s="53">
        <f t="shared" si="4"/>
        <v>176</v>
      </c>
      <c r="K26" s="184"/>
      <c r="L26" s="184"/>
      <c r="M26" s="55"/>
      <c r="N26" s="56"/>
      <c r="W26" s="57"/>
      <c r="X26" s="57"/>
      <c r="AB26" s="57"/>
      <c r="AC26" s="57"/>
    </row>
    <row r="27" spans="1:33" ht="15.75" thickBot="1" x14ac:dyDescent="0.3">
      <c r="A27" s="178"/>
      <c r="B27" s="179"/>
      <c r="C27" s="179"/>
      <c r="D27" s="179"/>
      <c r="E27" s="180"/>
      <c r="F27" s="90" t="s">
        <v>11</v>
      </c>
      <c r="G27" s="18">
        <v>2.5</v>
      </c>
      <c r="H27" s="18">
        <v>2</v>
      </c>
      <c r="I27" s="18">
        <v>1.5</v>
      </c>
      <c r="J27" s="53">
        <f t="shared" si="4"/>
        <v>226.5</v>
      </c>
      <c r="K27" s="184"/>
      <c r="L27" s="184"/>
      <c r="M27" s="55"/>
      <c r="N27" s="56"/>
      <c r="U27" s="57"/>
      <c r="V27" s="58"/>
      <c r="W27" s="59"/>
      <c r="X27" s="60"/>
      <c r="Y27" s="57"/>
      <c r="Z27" s="57"/>
      <c r="AA27" s="58"/>
      <c r="AB27" s="59"/>
      <c r="AC27" s="60"/>
      <c r="AD27" s="57"/>
    </row>
    <row r="28" spans="1:33" ht="25.5" customHeight="1" thickBot="1" x14ac:dyDescent="0.3">
      <c r="A28" s="181"/>
      <c r="B28" s="182"/>
      <c r="C28" s="182"/>
      <c r="D28" s="182"/>
      <c r="E28" s="183"/>
      <c r="F28" s="91" t="s">
        <v>12</v>
      </c>
      <c r="G28" s="30">
        <f>SUM(G24:G27)</f>
        <v>9</v>
      </c>
      <c r="H28" s="30">
        <f t="shared" ref="H28:J28" si="5">SUM(H24:H27)</f>
        <v>7</v>
      </c>
      <c r="I28" s="30">
        <f t="shared" si="5"/>
        <v>5</v>
      </c>
      <c r="J28" s="61">
        <f t="shared" si="5"/>
        <v>805</v>
      </c>
      <c r="K28" s="62" t="s">
        <v>26</v>
      </c>
      <c r="L28" s="89">
        <f>+J28+K24+L24+M24</f>
        <v>1158.5</v>
      </c>
      <c r="M28" s="58"/>
      <c r="N28" s="40"/>
      <c r="U28" s="57"/>
      <c r="V28" s="63"/>
      <c r="W28" s="59"/>
      <c r="X28" s="60"/>
      <c r="Y28" s="57"/>
      <c r="Z28" s="57"/>
      <c r="AA28" s="63"/>
      <c r="AB28" s="59"/>
      <c r="AC28" s="60"/>
      <c r="AD28" s="57"/>
    </row>
    <row r="29" spans="1:33" ht="15.75" thickBot="1" x14ac:dyDescent="0.3">
      <c r="A29" s="21"/>
      <c r="B29" s="21"/>
      <c r="C29" s="21"/>
      <c r="D29" s="21"/>
      <c r="E29" s="64"/>
      <c r="F29" s="65"/>
      <c r="G29" s="66"/>
      <c r="H29" s="66"/>
      <c r="I29" s="67"/>
      <c r="J29" s="68"/>
      <c r="K29" s="172" t="s">
        <v>14</v>
      </c>
      <c r="L29" s="173"/>
      <c r="N29" s="40"/>
      <c r="U29" s="57"/>
      <c r="V29" s="63"/>
      <c r="W29" s="59"/>
      <c r="X29" s="60"/>
      <c r="Y29" s="57"/>
      <c r="Z29" s="57"/>
      <c r="AA29" s="63"/>
      <c r="AB29" s="59"/>
      <c r="AC29" s="60"/>
      <c r="AD29" s="57"/>
    </row>
    <row r="30" spans="1:33" ht="15.75" thickBot="1" x14ac:dyDescent="0.3">
      <c r="A30" s="196" t="s">
        <v>0</v>
      </c>
      <c r="B30" s="197"/>
      <c r="C30" s="197"/>
      <c r="D30" s="197"/>
      <c r="E30" s="198"/>
      <c r="F30" s="159" t="s">
        <v>1</v>
      </c>
      <c r="G30" s="162" t="s">
        <v>2</v>
      </c>
      <c r="H30" s="163"/>
      <c r="I30" s="164"/>
      <c r="J30" s="70"/>
      <c r="K30" s="38" t="s">
        <v>16</v>
      </c>
      <c r="L30" s="38" t="s">
        <v>17</v>
      </c>
      <c r="M30" s="39" t="s">
        <v>18</v>
      </c>
      <c r="U30" s="57"/>
      <c r="V30" s="63"/>
      <c r="W30" s="59"/>
      <c r="X30" s="60"/>
      <c r="Y30" s="57"/>
      <c r="Z30" s="57"/>
      <c r="AA30" s="63"/>
      <c r="AB30" s="59"/>
      <c r="AC30" s="60"/>
      <c r="AD30" s="57"/>
    </row>
    <row r="31" spans="1:33" ht="15.75" thickBot="1" x14ac:dyDescent="0.3">
      <c r="A31" s="199"/>
      <c r="B31" s="200"/>
      <c r="C31" s="200"/>
      <c r="D31" s="200"/>
      <c r="E31" s="201"/>
      <c r="F31" s="160"/>
      <c r="G31" s="5" t="s">
        <v>3</v>
      </c>
      <c r="H31" s="6" t="s">
        <v>4</v>
      </c>
      <c r="I31" s="6" t="s">
        <v>5</v>
      </c>
      <c r="J31" s="71" t="s">
        <v>6</v>
      </c>
      <c r="K31" s="43" t="s">
        <v>20</v>
      </c>
      <c r="L31" s="43" t="s">
        <v>20</v>
      </c>
      <c r="M31" s="43" t="s">
        <v>20</v>
      </c>
      <c r="U31" s="73"/>
      <c r="W31" s="57"/>
      <c r="X31" s="74"/>
      <c r="Y31" s="174"/>
      <c r="Z31" s="73"/>
      <c r="AB31" s="57"/>
      <c r="AC31" s="74"/>
      <c r="AD31" s="174"/>
    </row>
    <row r="32" spans="1:33" ht="15.75" thickBot="1" x14ac:dyDescent="0.3">
      <c r="A32" s="202"/>
      <c r="B32" s="203"/>
      <c r="C32" s="203"/>
      <c r="D32" s="203"/>
      <c r="E32" s="204"/>
      <c r="F32" s="161"/>
      <c r="G32" s="97">
        <f>+IF($E$17&gt;=50,50,$E$17)</f>
        <v>50</v>
      </c>
      <c r="H32" s="98">
        <f>+IF($E$17&gt;=100,50,IF($E$17&gt;=51,$E$17-50,0))</f>
        <v>50</v>
      </c>
      <c r="I32" s="98">
        <f>+IF($E$17&gt;=101,$E$17-100,0)</f>
        <v>1</v>
      </c>
      <c r="J32" s="75">
        <f>G32+H32+I32</f>
        <v>101</v>
      </c>
      <c r="K32" s="47">
        <v>3.5</v>
      </c>
      <c r="L32" s="47">
        <v>2</v>
      </c>
      <c r="M32" s="47">
        <v>4</v>
      </c>
      <c r="U32" s="73"/>
      <c r="V32" s="57"/>
      <c r="W32" s="57"/>
      <c r="X32" s="57"/>
      <c r="Y32" s="174"/>
      <c r="Z32" s="73"/>
      <c r="AA32" s="57"/>
      <c r="AB32" s="57"/>
      <c r="AC32" s="57"/>
      <c r="AD32" s="174"/>
    </row>
    <row r="33" spans="1:30" ht="41.25" customHeight="1" thickBot="1" x14ac:dyDescent="0.3">
      <c r="A33" s="175" t="s">
        <v>25</v>
      </c>
      <c r="B33" s="176"/>
      <c r="C33" s="176"/>
      <c r="D33" s="176"/>
      <c r="E33" s="177"/>
      <c r="F33" s="90" t="s">
        <v>8</v>
      </c>
      <c r="G33" s="18">
        <v>1.5</v>
      </c>
      <c r="H33" s="18">
        <v>1.5</v>
      </c>
      <c r="I33" s="18">
        <v>1.5</v>
      </c>
      <c r="J33" s="53">
        <f>+(G33*$G$32)+H33*$H$32+I33*$I$32</f>
        <v>151.5</v>
      </c>
      <c r="K33" s="49">
        <f>IF(K31="SI",K32*$J$32,0)</f>
        <v>0</v>
      </c>
      <c r="L33" s="49">
        <f>IF(L31="SI",L32*$J$32,0)</f>
        <v>0</v>
      </c>
      <c r="M33" s="49">
        <f>IF(M31="SI",M32*$J$32,0)</f>
        <v>0</v>
      </c>
      <c r="U33" s="76"/>
      <c r="V33" s="40"/>
      <c r="W33" s="40"/>
      <c r="X33" s="77"/>
      <c r="Y33" s="78"/>
      <c r="Z33" s="76"/>
      <c r="AA33" s="40"/>
      <c r="AB33" s="40"/>
      <c r="AC33" s="77"/>
      <c r="AD33" s="78"/>
    </row>
    <row r="34" spans="1:30" ht="41.25" thickBot="1" x14ac:dyDescent="0.3">
      <c r="A34" s="178"/>
      <c r="B34" s="179"/>
      <c r="C34" s="179"/>
      <c r="D34" s="179"/>
      <c r="E34" s="180"/>
      <c r="F34" s="90" t="s">
        <v>9</v>
      </c>
      <c r="G34" s="18">
        <v>5</v>
      </c>
      <c r="H34" s="18">
        <v>4</v>
      </c>
      <c r="I34" s="18">
        <v>3.5</v>
      </c>
      <c r="J34" s="53">
        <f t="shared" ref="J34:J36" si="6">+(G34*$G$32)+H34*$H$32+I34*$I$32</f>
        <v>453.5</v>
      </c>
    </row>
    <row r="35" spans="1:30" ht="27.75" thickBot="1" x14ac:dyDescent="0.3">
      <c r="A35" s="178"/>
      <c r="B35" s="179"/>
      <c r="C35" s="179"/>
      <c r="D35" s="179"/>
      <c r="E35" s="180"/>
      <c r="F35" s="90" t="s">
        <v>10</v>
      </c>
      <c r="G35" s="18">
        <v>3</v>
      </c>
      <c r="H35" s="18">
        <v>2.5</v>
      </c>
      <c r="I35" s="18">
        <v>2</v>
      </c>
      <c r="J35" s="53">
        <f t="shared" si="6"/>
        <v>277</v>
      </c>
      <c r="K35" s="174"/>
      <c r="L35" s="174"/>
      <c r="M35" s="80"/>
      <c r="N35" s="80"/>
      <c r="O35" s="194"/>
      <c r="P35" s="195"/>
    </row>
    <row r="36" spans="1:30" ht="15.75" thickBot="1" x14ac:dyDescent="0.3">
      <c r="A36" s="178"/>
      <c r="B36" s="179"/>
      <c r="C36" s="179"/>
      <c r="D36" s="179"/>
      <c r="E36" s="180"/>
      <c r="F36" s="90" t="s">
        <v>11</v>
      </c>
      <c r="G36" s="18">
        <v>3</v>
      </c>
      <c r="H36" s="18">
        <v>2.5</v>
      </c>
      <c r="I36" s="18">
        <v>2</v>
      </c>
      <c r="J36" s="53">
        <f t="shared" si="6"/>
        <v>277</v>
      </c>
      <c r="K36" s="174"/>
      <c r="L36" s="174"/>
      <c r="M36" s="80"/>
      <c r="N36" s="80"/>
      <c r="O36" s="194"/>
      <c r="P36" s="195"/>
      <c r="W36" s="57"/>
      <c r="X36" s="57"/>
      <c r="AB36" s="57"/>
      <c r="AC36" s="57"/>
    </row>
    <row r="37" spans="1:30" ht="15.75" thickBot="1" x14ac:dyDescent="0.3">
      <c r="A37" s="181"/>
      <c r="B37" s="182"/>
      <c r="C37" s="182"/>
      <c r="D37" s="182"/>
      <c r="E37" s="183"/>
      <c r="F37" s="91" t="s">
        <v>12</v>
      </c>
      <c r="G37" s="30">
        <f>SUM(G33:G36)</f>
        <v>12.5</v>
      </c>
      <c r="H37" s="30">
        <f t="shared" ref="H37:J37" si="7">SUM(H33:H36)</f>
        <v>10.5</v>
      </c>
      <c r="I37" s="30">
        <f t="shared" si="7"/>
        <v>9</v>
      </c>
      <c r="J37" s="81">
        <f t="shared" si="7"/>
        <v>1159</v>
      </c>
      <c r="K37" s="82" t="s">
        <v>26</v>
      </c>
      <c r="L37" s="83">
        <f>+J37+K33+L33+M33</f>
        <v>1159</v>
      </c>
      <c r="M37" s="58"/>
      <c r="N37" s="40"/>
      <c r="O37" s="40"/>
      <c r="P37" s="84"/>
      <c r="U37" s="57"/>
      <c r="V37" s="58"/>
      <c r="W37" s="59"/>
      <c r="X37" s="60"/>
      <c r="Y37" s="57"/>
      <c r="Z37" s="57"/>
      <c r="AA37" s="58"/>
      <c r="AB37" s="59"/>
      <c r="AC37" s="60"/>
      <c r="AD37" s="57"/>
    </row>
    <row r="38" spans="1:30" ht="15.75" thickBot="1" x14ac:dyDescent="0.3">
      <c r="A38" s="21"/>
      <c r="B38" s="21"/>
      <c r="C38" s="21"/>
      <c r="D38" s="21"/>
      <c r="E38" s="64"/>
      <c r="F38" s="65"/>
      <c r="G38" s="66"/>
      <c r="H38" s="66"/>
      <c r="I38" s="67"/>
      <c r="J38" s="85"/>
      <c r="K38" s="172" t="s">
        <v>14</v>
      </c>
      <c r="L38" s="173"/>
      <c r="N38" s="40"/>
      <c r="O38" s="40"/>
      <c r="P38" s="84"/>
      <c r="U38" s="57"/>
      <c r="V38" s="58"/>
      <c r="W38" s="59"/>
      <c r="X38" s="60"/>
      <c r="Y38" s="57"/>
      <c r="Z38" s="57"/>
      <c r="AA38" s="58"/>
      <c r="AB38" s="59"/>
      <c r="AC38" s="60"/>
      <c r="AD38" s="57"/>
    </row>
    <row r="39" spans="1:30" ht="15.75" customHeight="1" thickBot="1" x14ac:dyDescent="0.3">
      <c r="A39" s="158" t="s">
        <v>0</v>
      </c>
      <c r="B39" s="158"/>
      <c r="C39" s="158"/>
      <c r="D39" s="158"/>
      <c r="E39" s="201"/>
      <c r="F39" s="159" t="s">
        <v>1</v>
      </c>
      <c r="G39" s="162" t="s">
        <v>2</v>
      </c>
      <c r="H39" s="163"/>
      <c r="I39" s="164"/>
      <c r="J39" s="70"/>
      <c r="K39" s="38" t="s">
        <v>16</v>
      </c>
      <c r="L39" s="38" t="s">
        <v>17</v>
      </c>
      <c r="M39" s="39" t="s">
        <v>18</v>
      </c>
      <c r="P39" s="60"/>
      <c r="U39" s="57"/>
      <c r="V39" s="63"/>
      <c r="W39" s="59"/>
      <c r="X39" s="60"/>
      <c r="Y39" s="57"/>
      <c r="Z39" s="57"/>
      <c r="AA39" s="63"/>
      <c r="AB39" s="59"/>
      <c r="AC39" s="60"/>
      <c r="AD39" s="57"/>
    </row>
    <row r="40" spans="1:30" ht="15.75" thickBot="1" x14ac:dyDescent="0.3">
      <c r="A40" s="158"/>
      <c r="B40" s="158"/>
      <c r="C40" s="158"/>
      <c r="D40" s="158"/>
      <c r="E40" s="201"/>
      <c r="F40" s="160"/>
      <c r="G40" s="5" t="s">
        <v>3</v>
      </c>
      <c r="H40" s="6" t="s">
        <v>4</v>
      </c>
      <c r="I40" s="6" t="s">
        <v>5</v>
      </c>
      <c r="J40" s="71" t="s">
        <v>6</v>
      </c>
      <c r="K40" s="43" t="s">
        <v>20</v>
      </c>
      <c r="L40" s="43" t="s">
        <v>20</v>
      </c>
      <c r="M40" s="43" t="s">
        <v>20</v>
      </c>
      <c r="P40" s="60"/>
      <c r="U40" s="57"/>
      <c r="V40" s="63"/>
      <c r="W40" s="59"/>
      <c r="X40" s="60"/>
      <c r="Y40" s="57"/>
      <c r="Z40" s="57"/>
      <c r="AA40" s="63"/>
      <c r="AB40" s="59"/>
      <c r="AC40" s="60"/>
      <c r="AD40" s="57"/>
    </row>
    <row r="41" spans="1:30" ht="15.75" customHeight="1" thickBot="1" x14ac:dyDescent="0.3">
      <c r="A41" s="203"/>
      <c r="B41" s="203"/>
      <c r="C41" s="203"/>
      <c r="D41" s="203"/>
      <c r="E41" s="204"/>
      <c r="F41" s="161"/>
      <c r="G41" s="97">
        <f>+IF($E$17&gt;=50,50,$E$17)</f>
        <v>50</v>
      </c>
      <c r="H41" s="98">
        <f>+IF($E$17&gt;=100,50,IF($E$17&gt;=51,$E$17-50,0))</f>
        <v>50</v>
      </c>
      <c r="I41" s="98">
        <f>+IF($E$17&gt;=101,$E$17-100,0)</f>
        <v>1</v>
      </c>
      <c r="J41" s="75">
        <f>SUM(G41:I41)</f>
        <v>101</v>
      </c>
      <c r="K41" s="47">
        <v>3.5</v>
      </c>
      <c r="L41" s="47">
        <v>2</v>
      </c>
      <c r="M41" s="47">
        <v>4</v>
      </c>
      <c r="P41" s="60"/>
      <c r="U41" s="73"/>
      <c r="W41" s="57"/>
      <c r="X41" s="74"/>
      <c r="Y41" s="174"/>
      <c r="Z41" s="73"/>
      <c r="AB41" s="57"/>
      <c r="AC41" s="74"/>
      <c r="AD41" s="174"/>
    </row>
    <row r="42" spans="1:30" ht="41.25" customHeight="1" thickBot="1" x14ac:dyDescent="0.3">
      <c r="A42" s="175" t="s">
        <v>27</v>
      </c>
      <c r="B42" s="176"/>
      <c r="C42" s="176"/>
      <c r="D42" s="176"/>
      <c r="E42" s="177"/>
      <c r="F42" s="90" t="s">
        <v>8</v>
      </c>
      <c r="G42" s="18">
        <v>2</v>
      </c>
      <c r="H42" s="18">
        <v>1.5</v>
      </c>
      <c r="I42" s="18">
        <v>1.5</v>
      </c>
      <c r="J42" s="53">
        <f>+(G42*$G$41)+H42*$H$41+I42*$I$41</f>
        <v>176.5</v>
      </c>
      <c r="K42" s="49">
        <f>IF(K40="SI",K41*$J$41,0)</f>
        <v>0</v>
      </c>
      <c r="L42" s="49">
        <f>IF(L40="SI",L41*$J$41,0)</f>
        <v>0</v>
      </c>
      <c r="M42" s="49">
        <f>IF(M40="SI",M41*$J$41,0)</f>
        <v>0</v>
      </c>
      <c r="P42" s="60"/>
      <c r="U42" s="73"/>
      <c r="V42" s="57"/>
      <c r="W42" s="57"/>
      <c r="X42" s="57"/>
      <c r="Y42" s="174"/>
      <c r="Z42" s="73"/>
      <c r="AA42" s="57"/>
      <c r="AB42" s="57"/>
      <c r="AC42" s="57"/>
      <c r="AD42" s="174"/>
    </row>
    <row r="43" spans="1:30" ht="41.25" thickBot="1" x14ac:dyDescent="0.3">
      <c r="A43" s="178"/>
      <c r="B43" s="179"/>
      <c r="C43" s="179"/>
      <c r="D43" s="179"/>
      <c r="E43" s="180"/>
      <c r="F43" s="90" t="s">
        <v>9</v>
      </c>
      <c r="G43" s="18">
        <v>6</v>
      </c>
      <c r="H43" s="18">
        <v>5</v>
      </c>
      <c r="I43" s="18">
        <v>4</v>
      </c>
      <c r="J43" s="53">
        <f t="shared" ref="J43:J45" si="8">+(G43*$G$41)+H43*$H$41+I43*$I$41</f>
        <v>554</v>
      </c>
      <c r="P43" s="60"/>
      <c r="U43" s="76"/>
      <c r="V43" s="40"/>
      <c r="W43" s="40"/>
      <c r="X43" s="77"/>
      <c r="Y43" s="78"/>
      <c r="Z43" s="76"/>
      <c r="AA43" s="40"/>
      <c r="AB43" s="40"/>
      <c r="AC43" s="77"/>
      <c r="AD43" s="78"/>
    </row>
    <row r="44" spans="1:30" ht="27.75" thickBot="1" x14ac:dyDescent="0.3">
      <c r="A44" s="178"/>
      <c r="B44" s="179"/>
      <c r="C44" s="179"/>
      <c r="D44" s="179"/>
      <c r="E44" s="180"/>
      <c r="F44" s="90" t="s">
        <v>10</v>
      </c>
      <c r="G44" s="18">
        <v>3.5</v>
      </c>
      <c r="H44" s="18">
        <v>3</v>
      </c>
      <c r="I44" s="18">
        <v>2</v>
      </c>
      <c r="J44" s="53">
        <f t="shared" si="8"/>
        <v>327</v>
      </c>
      <c r="K44" s="174"/>
      <c r="L44" s="174"/>
      <c r="M44" s="80"/>
      <c r="N44" s="80"/>
      <c r="O44" s="194"/>
      <c r="P44" s="195"/>
    </row>
    <row r="45" spans="1:30" ht="15.75" thickBot="1" x14ac:dyDescent="0.3">
      <c r="A45" s="178"/>
      <c r="B45" s="179"/>
      <c r="C45" s="179"/>
      <c r="D45" s="179"/>
      <c r="E45" s="180"/>
      <c r="F45" s="90" t="s">
        <v>11</v>
      </c>
      <c r="G45" s="18">
        <v>5</v>
      </c>
      <c r="H45" s="18">
        <v>4</v>
      </c>
      <c r="I45" s="18">
        <v>3</v>
      </c>
      <c r="J45" s="53">
        <f t="shared" si="8"/>
        <v>453</v>
      </c>
      <c r="K45" s="174"/>
      <c r="L45" s="174"/>
      <c r="M45" s="80"/>
      <c r="N45" s="80"/>
      <c r="O45" s="194"/>
      <c r="P45" s="195"/>
    </row>
    <row r="46" spans="1:30" ht="15.75" thickBot="1" x14ac:dyDescent="0.3">
      <c r="A46" s="181"/>
      <c r="B46" s="182"/>
      <c r="C46" s="182"/>
      <c r="D46" s="182"/>
      <c r="E46" s="183"/>
      <c r="F46" s="91" t="s">
        <v>12</v>
      </c>
      <c r="G46" s="30">
        <f>SUM(G42:G45)</f>
        <v>16.5</v>
      </c>
      <c r="H46" s="30">
        <f t="shared" ref="H46:J46" si="9">SUM(H42:H45)</f>
        <v>13.5</v>
      </c>
      <c r="I46" s="30">
        <f t="shared" si="9"/>
        <v>10.5</v>
      </c>
      <c r="J46" s="81">
        <f t="shared" si="9"/>
        <v>1510.5</v>
      </c>
      <c r="K46" s="82" t="s">
        <v>26</v>
      </c>
      <c r="L46" s="88">
        <f>+J46+K42+L42+M42</f>
        <v>1510.5</v>
      </c>
      <c r="M46" s="57"/>
      <c r="N46" s="57"/>
      <c r="O46" s="57"/>
      <c r="P46" s="60"/>
    </row>
    <row r="48" spans="1:30" ht="15" customHeight="1" thickBot="1" x14ac:dyDescent="0.3">
      <c r="K48" s="172" t="s">
        <v>14</v>
      </c>
      <c r="L48" s="173"/>
    </row>
    <row r="49" spans="1:16" ht="15.75" customHeight="1" thickBot="1" x14ac:dyDescent="0.3">
      <c r="A49" s="196" t="s">
        <v>0</v>
      </c>
      <c r="B49" s="197"/>
      <c r="C49" s="197"/>
      <c r="D49" s="197"/>
      <c r="E49" s="198"/>
      <c r="F49" s="159" t="s">
        <v>1</v>
      </c>
      <c r="G49" s="162" t="s">
        <v>2</v>
      </c>
      <c r="H49" s="163"/>
      <c r="I49" s="164"/>
      <c r="J49" s="70"/>
      <c r="K49" s="38" t="s">
        <v>16</v>
      </c>
      <c r="L49" s="38" t="s">
        <v>17</v>
      </c>
      <c r="M49" s="39" t="s">
        <v>18</v>
      </c>
    </row>
    <row r="50" spans="1:16" ht="15.75" thickBot="1" x14ac:dyDescent="0.3">
      <c r="A50" s="199"/>
      <c r="B50" s="200"/>
      <c r="C50" s="200"/>
      <c r="D50" s="200"/>
      <c r="E50" s="201"/>
      <c r="F50" s="160"/>
      <c r="G50" s="5" t="s">
        <v>3</v>
      </c>
      <c r="H50" s="6" t="s">
        <v>4</v>
      </c>
      <c r="I50" s="6" t="s">
        <v>5</v>
      </c>
      <c r="J50" s="71" t="s">
        <v>6</v>
      </c>
      <c r="K50" s="43" t="s">
        <v>20</v>
      </c>
      <c r="L50" s="43" t="s">
        <v>20</v>
      </c>
      <c r="M50" s="43" t="s">
        <v>20</v>
      </c>
    </row>
    <row r="51" spans="1:16" ht="15.75" thickBot="1" x14ac:dyDescent="0.3">
      <c r="A51" s="202"/>
      <c r="B51" s="203"/>
      <c r="C51" s="203"/>
      <c r="D51" s="203"/>
      <c r="E51" s="204"/>
      <c r="F51" s="161"/>
      <c r="G51" s="97">
        <f>+IF($E$17&gt;=50,50,$E$17)</f>
        <v>50</v>
      </c>
      <c r="H51" s="98">
        <f>+IF($E$17&gt;=100,50,IF($E$17&gt;=51,$E$17-50,0))</f>
        <v>50</v>
      </c>
      <c r="I51" s="98">
        <f>+IF($E$17&gt;=101,$E$17-100,0)</f>
        <v>1</v>
      </c>
      <c r="J51" s="75">
        <f>G51+H51+I51</f>
        <v>101</v>
      </c>
      <c r="K51" s="47">
        <v>3.5</v>
      </c>
      <c r="L51" s="47">
        <v>2</v>
      </c>
      <c r="M51" s="47">
        <v>4</v>
      </c>
    </row>
    <row r="52" spans="1:16" ht="41.25" thickBot="1" x14ac:dyDescent="0.3">
      <c r="A52" s="175" t="s">
        <v>13</v>
      </c>
      <c r="B52" s="176"/>
      <c r="C52" s="176"/>
      <c r="D52" s="176"/>
      <c r="E52" s="177"/>
      <c r="F52" s="90" t="s">
        <v>8</v>
      </c>
      <c r="G52" s="18">
        <v>2.5</v>
      </c>
      <c r="H52" s="18">
        <v>2</v>
      </c>
      <c r="I52" s="18">
        <v>1.5</v>
      </c>
      <c r="J52" s="53">
        <f>+(G52*$G$51)+H52*$H$51+I52*$I$51</f>
        <v>226.5</v>
      </c>
      <c r="K52" s="49">
        <f>IF(K50="SI",K51*$J$51,0)</f>
        <v>0</v>
      </c>
      <c r="L52" s="49">
        <f>IF(L50="SI",L51*$J$51,0)</f>
        <v>0</v>
      </c>
      <c r="M52" s="49">
        <f>IF(M50="SI",M51*$J$51,0)</f>
        <v>0</v>
      </c>
    </row>
    <row r="53" spans="1:16" ht="41.25" thickBot="1" x14ac:dyDescent="0.3">
      <c r="A53" s="178"/>
      <c r="B53" s="179"/>
      <c r="C53" s="179"/>
      <c r="D53" s="179"/>
      <c r="E53" s="180"/>
      <c r="F53" s="90" t="s">
        <v>9</v>
      </c>
      <c r="G53" s="18">
        <v>9</v>
      </c>
      <c r="H53" s="18">
        <v>6</v>
      </c>
      <c r="I53" s="18">
        <v>5</v>
      </c>
      <c r="J53" s="53">
        <f t="shared" ref="J53:J55" si="10">+(G53*$G$51)+H53*$H$51+I53*$I$51</f>
        <v>755</v>
      </c>
    </row>
    <row r="54" spans="1:16" ht="27.75" thickBot="1" x14ac:dyDescent="0.3">
      <c r="A54" s="178"/>
      <c r="B54" s="179"/>
      <c r="C54" s="179"/>
      <c r="D54" s="179"/>
      <c r="E54" s="180"/>
      <c r="F54" s="90" t="s">
        <v>10</v>
      </c>
      <c r="G54" s="18">
        <v>4</v>
      </c>
      <c r="H54" s="18">
        <v>3</v>
      </c>
      <c r="I54" s="18">
        <v>2.5</v>
      </c>
      <c r="J54" s="53">
        <f t="shared" si="10"/>
        <v>352.5</v>
      </c>
      <c r="K54" s="174"/>
      <c r="L54" s="174"/>
      <c r="M54" s="80"/>
      <c r="N54" s="80"/>
      <c r="O54" s="174"/>
      <c r="P54" s="195"/>
    </row>
    <row r="55" spans="1:16" ht="15.75" thickBot="1" x14ac:dyDescent="0.3">
      <c r="A55" s="178"/>
      <c r="B55" s="179"/>
      <c r="C55" s="179"/>
      <c r="D55" s="179"/>
      <c r="E55" s="180"/>
      <c r="F55" s="90" t="s">
        <v>11</v>
      </c>
      <c r="G55" s="18">
        <v>6</v>
      </c>
      <c r="H55" s="18">
        <v>4</v>
      </c>
      <c r="I55" s="18">
        <v>3</v>
      </c>
      <c r="J55" s="53">
        <f t="shared" si="10"/>
        <v>503</v>
      </c>
      <c r="K55" s="174"/>
      <c r="L55" s="174"/>
      <c r="M55" s="80"/>
      <c r="N55" s="80"/>
      <c r="O55" s="174"/>
      <c r="P55" s="195"/>
    </row>
    <row r="56" spans="1:16" ht="15.75" thickBot="1" x14ac:dyDescent="0.3">
      <c r="A56" s="181"/>
      <c r="B56" s="182"/>
      <c r="C56" s="182"/>
      <c r="D56" s="182"/>
      <c r="E56" s="183"/>
      <c r="F56" s="91" t="s">
        <v>12</v>
      </c>
      <c r="G56" s="30">
        <f>SUM(G52:G55)</f>
        <v>21.5</v>
      </c>
      <c r="H56" s="30">
        <f t="shared" ref="H56:J56" si="11">SUM(H52:H55)</f>
        <v>15</v>
      </c>
      <c r="I56" s="30">
        <f t="shared" si="11"/>
        <v>12</v>
      </c>
      <c r="J56" s="81">
        <f t="shared" si="11"/>
        <v>1837</v>
      </c>
      <c r="K56" s="82" t="s">
        <v>26</v>
      </c>
      <c r="L56" s="88">
        <f>+J56+K52+L52+M52</f>
        <v>1837</v>
      </c>
      <c r="M56" s="57"/>
      <c r="N56" s="57"/>
      <c r="O56" s="57"/>
      <c r="P56" s="86"/>
    </row>
    <row r="59" spans="1:16" x14ac:dyDescent="0.25">
      <c r="A59" s="95" t="s">
        <v>31</v>
      </c>
      <c r="B59" s="151">
        <f>+E16</f>
        <v>0</v>
      </c>
      <c r="C59" s="152"/>
      <c r="D59" s="152"/>
      <c r="E59" s="153"/>
    </row>
    <row r="60" spans="1:16" x14ac:dyDescent="0.25">
      <c r="A60" s="95" t="s">
        <v>32</v>
      </c>
      <c r="B60" s="157">
        <f>+E17</f>
        <v>101</v>
      </c>
      <c r="C60" s="152"/>
      <c r="D60" s="152"/>
      <c r="E60" s="153"/>
    </row>
    <row r="61" spans="1:16" x14ac:dyDescent="0.25">
      <c r="A61" s="95" t="s">
        <v>33</v>
      </c>
      <c r="B61" s="151">
        <f>+E18</f>
        <v>0</v>
      </c>
      <c r="C61" s="152"/>
      <c r="D61" s="152"/>
      <c r="E61" s="153"/>
    </row>
    <row r="62" spans="1:16" ht="15.75" thickBot="1" x14ac:dyDescent="0.3">
      <c r="A62" s="96" t="s">
        <v>34</v>
      </c>
      <c r="B62" s="154">
        <f>+E19</f>
        <v>0</v>
      </c>
      <c r="C62" s="155"/>
      <c r="D62" s="155"/>
      <c r="E62" s="156"/>
    </row>
    <row r="63" spans="1:16" x14ac:dyDescent="0.25">
      <c r="A63" s="129" t="s">
        <v>21</v>
      </c>
      <c r="B63" s="130"/>
      <c r="C63" s="130"/>
      <c r="D63" s="130"/>
      <c r="E63" s="130"/>
      <c r="F63" s="131"/>
    </row>
    <row r="64" spans="1:16" x14ac:dyDescent="0.25">
      <c r="A64" s="132"/>
      <c r="B64" s="133"/>
      <c r="C64" s="133"/>
      <c r="D64" s="133"/>
      <c r="E64" s="133"/>
      <c r="F64" s="134"/>
      <c r="G64" s="87"/>
      <c r="H64" s="87"/>
      <c r="I64" s="87"/>
    </row>
    <row r="65" spans="1:9" ht="25.5" x14ac:dyDescent="0.25">
      <c r="A65" s="50" t="s">
        <v>23</v>
      </c>
      <c r="B65" s="99"/>
      <c r="C65" s="99"/>
      <c r="D65" s="99"/>
      <c r="E65" s="51" t="s">
        <v>24</v>
      </c>
      <c r="F65" s="52" t="s">
        <v>40</v>
      </c>
      <c r="G65" s="87"/>
      <c r="H65" s="87"/>
      <c r="I65" s="87"/>
    </row>
    <row r="66" spans="1:9" ht="44.25" customHeight="1" x14ac:dyDescent="0.25">
      <c r="A66" s="188" t="s">
        <v>22</v>
      </c>
      <c r="B66" s="189"/>
      <c r="C66" s="189"/>
      <c r="D66" s="190"/>
      <c r="E66" s="54" t="s">
        <v>19</v>
      </c>
      <c r="F66" s="105">
        <v>0.5</v>
      </c>
      <c r="G66" s="87"/>
      <c r="H66" s="87"/>
      <c r="I66" s="87"/>
    </row>
    <row r="67" spans="1:9" ht="26.25" customHeight="1" x14ac:dyDescent="0.25">
      <c r="A67" s="148" t="s">
        <v>25</v>
      </c>
      <c r="B67" s="149"/>
      <c r="C67" s="149"/>
      <c r="D67" s="150"/>
      <c r="E67" s="185" t="s">
        <v>19</v>
      </c>
      <c r="F67" s="186">
        <v>0.5</v>
      </c>
      <c r="G67" s="87"/>
      <c r="H67" s="87"/>
      <c r="I67" s="87"/>
    </row>
    <row r="68" spans="1:9" ht="34.5" customHeight="1" x14ac:dyDescent="0.25">
      <c r="A68" s="191"/>
      <c r="B68" s="192"/>
      <c r="C68" s="192"/>
      <c r="D68" s="193"/>
      <c r="E68" s="185"/>
      <c r="F68" s="187"/>
      <c r="G68" s="87"/>
      <c r="H68" s="87"/>
      <c r="I68" s="87"/>
    </row>
    <row r="69" spans="1:9" ht="39" customHeight="1" thickBot="1" x14ac:dyDescent="0.3">
      <c r="A69" s="148" t="s">
        <v>27</v>
      </c>
      <c r="B69" s="149"/>
      <c r="C69" s="149"/>
      <c r="D69" s="150"/>
      <c r="E69" s="100" t="s">
        <v>20</v>
      </c>
      <c r="F69" s="105">
        <v>0</v>
      </c>
      <c r="G69" s="87"/>
      <c r="H69" s="87"/>
      <c r="I69" s="87"/>
    </row>
    <row r="70" spans="1:9" ht="15.75" thickBot="1" x14ac:dyDescent="0.3">
      <c r="A70" s="69" t="s">
        <v>28</v>
      </c>
      <c r="B70" s="102"/>
      <c r="C70" s="102"/>
      <c r="D70" s="102"/>
      <c r="E70" s="104" t="s">
        <v>29</v>
      </c>
      <c r="F70" s="103">
        <f>SUM(F66:F69)</f>
        <v>1</v>
      </c>
      <c r="G70" s="87"/>
      <c r="H70" s="87"/>
      <c r="I70" s="87"/>
    </row>
    <row r="71" spans="1:9" x14ac:dyDescent="0.25">
      <c r="A71" s="135" t="s">
        <v>8</v>
      </c>
      <c r="B71" s="136"/>
      <c r="C71" s="136"/>
      <c r="D71" s="136"/>
      <c r="E71" s="101">
        <f>IF($E$66="si",J24*$F$66,0)+IF($E$67="SI",J33*$F$67,0)+IF($E$69="SI",J42*$F$69,0)</f>
        <v>151.25</v>
      </c>
      <c r="F71" s="126" t="s">
        <v>35</v>
      </c>
    </row>
    <row r="72" spans="1:9" x14ac:dyDescent="0.25">
      <c r="A72" s="141" t="s">
        <v>9</v>
      </c>
      <c r="B72" s="142"/>
      <c r="C72" s="142"/>
      <c r="D72" s="142"/>
      <c r="E72" s="72">
        <f>IF($E$66="si",J25*$F$66,0)+IF($E$67="SI",J34*$F$67,0)+IF($E$69="SI",J43*$F$69,0)</f>
        <v>352.5</v>
      </c>
      <c r="F72" s="127"/>
    </row>
    <row r="73" spans="1:9" x14ac:dyDescent="0.25">
      <c r="A73" s="141" t="s">
        <v>10</v>
      </c>
      <c r="B73" s="142"/>
      <c r="C73" s="142"/>
      <c r="D73" s="142"/>
      <c r="E73" s="72">
        <f>IF($E$66="si",J26*$F$66,0)+IF($E$67="SI",J35*$F$67,0)+IF($E$69="SI",J44*$F$69,0)</f>
        <v>226.5</v>
      </c>
      <c r="F73" s="127"/>
    </row>
    <row r="74" spans="1:9" x14ac:dyDescent="0.25">
      <c r="A74" s="144" t="s">
        <v>11</v>
      </c>
      <c r="B74" s="145"/>
      <c r="C74" s="145"/>
      <c r="D74" s="145"/>
      <c r="E74" s="72">
        <f>IF($E$66="si",J27*$F$66,0)+IF($E$67="SI",J36*$F$67,0)+IF($E$69="SI",J45*$F$69,0)</f>
        <v>251.75</v>
      </c>
      <c r="F74" s="127"/>
    </row>
    <row r="75" spans="1:9" ht="16.5" thickBot="1" x14ac:dyDescent="0.3">
      <c r="A75" s="124" t="s">
        <v>30</v>
      </c>
      <c r="B75" s="125"/>
      <c r="C75" s="125"/>
      <c r="D75" s="125"/>
      <c r="E75" s="79">
        <f>SUM(E71:E74)</f>
        <v>982</v>
      </c>
      <c r="F75" s="128"/>
    </row>
    <row r="76" spans="1:9" ht="15.75" thickBot="1" x14ac:dyDescent="0.3">
      <c r="A76" s="111"/>
      <c r="B76" s="112"/>
      <c r="C76" s="112"/>
      <c r="D76" s="44"/>
    </row>
    <row r="77" spans="1:9" ht="15.75" thickBot="1" x14ac:dyDescent="0.3">
      <c r="A77" s="69" t="s">
        <v>36</v>
      </c>
      <c r="B77" s="102"/>
      <c r="C77" s="102"/>
      <c r="D77" s="113"/>
      <c r="E77" s="107" t="s">
        <v>29</v>
      </c>
      <c r="F77" s="103">
        <f>SUM(F73:F76)</f>
        <v>0</v>
      </c>
    </row>
    <row r="78" spans="1:9" x14ac:dyDescent="0.25">
      <c r="A78" s="135" t="s">
        <v>8</v>
      </c>
      <c r="B78" s="136"/>
      <c r="C78" s="136"/>
      <c r="D78" s="137"/>
      <c r="E78" s="108">
        <f>IF($E$66="si",J24*$F$66,0)+IF($E$67="SI",J33*$F$67,0)+IF($E$69="SI",J42*$F$69,0)</f>
        <v>151.25</v>
      </c>
      <c r="F78" s="138" t="s">
        <v>35</v>
      </c>
    </row>
    <row r="79" spans="1:9" x14ac:dyDescent="0.25">
      <c r="A79" s="141" t="s">
        <v>9</v>
      </c>
      <c r="B79" s="142"/>
      <c r="C79" s="142"/>
      <c r="D79" s="143"/>
      <c r="E79" s="109">
        <f>IF($E$66="si",J25*$F$66,0)+IF($E$67="SI",J34*$F$67,0)+IF($E$69="SI",J43*$F$69,0)</f>
        <v>352.5</v>
      </c>
      <c r="F79" s="139"/>
    </row>
    <row r="80" spans="1:9" x14ac:dyDescent="0.25">
      <c r="A80" s="141" t="s">
        <v>10</v>
      </c>
      <c r="B80" s="142"/>
      <c r="C80" s="142"/>
      <c r="D80" s="143"/>
      <c r="E80" s="109">
        <f>IF($E$66="si",J26*$F$66,0)+IF($E$67="SI",J35*$F$67,0)+IF($E$69="SI",J44*$F$69,0)</f>
        <v>226.5</v>
      </c>
      <c r="F80" s="139"/>
    </row>
    <row r="81" spans="1:6" x14ac:dyDescent="0.25">
      <c r="A81" s="144" t="s">
        <v>11</v>
      </c>
      <c r="B81" s="145"/>
      <c r="C81" s="145"/>
      <c r="D81" s="146"/>
      <c r="E81" s="109">
        <f>IF($E$66="si",J27*$F$66,0)+IF($E$67="SI",J36*$F$67,0)+IF($E$69="SI",J45*$F$69,0)</f>
        <v>251.75</v>
      </c>
      <c r="F81" s="139"/>
    </row>
    <row r="82" spans="1:6" x14ac:dyDescent="0.25">
      <c r="A82" s="144" t="s">
        <v>37</v>
      </c>
      <c r="B82" s="145"/>
      <c r="C82" s="145"/>
      <c r="D82" s="114" t="s">
        <v>19</v>
      </c>
      <c r="E82" s="106">
        <f>+IF(D82="si",3.5*B60,0)</f>
        <v>353.5</v>
      </c>
      <c r="F82" s="139"/>
    </row>
    <row r="83" spans="1:6" x14ac:dyDescent="0.25">
      <c r="A83" s="144" t="s">
        <v>38</v>
      </c>
      <c r="B83" s="145"/>
      <c r="C83" s="145"/>
      <c r="D83" s="114" t="s">
        <v>20</v>
      </c>
      <c r="E83" s="106">
        <f>+IF(D83="si",3.5*B60,0)</f>
        <v>0</v>
      </c>
      <c r="F83" s="139"/>
    </row>
    <row r="84" spans="1:6" x14ac:dyDescent="0.25">
      <c r="A84" s="144" t="s">
        <v>39</v>
      </c>
      <c r="B84" s="145"/>
      <c r="C84" s="145"/>
      <c r="D84" s="114" t="s">
        <v>20</v>
      </c>
      <c r="E84" s="106">
        <f>+IF(D84="si",4*B60,0)</f>
        <v>0</v>
      </c>
      <c r="F84" s="139"/>
    </row>
    <row r="85" spans="1:6" ht="16.5" thickBot="1" x14ac:dyDescent="0.3">
      <c r="A85" s="124" t="s">
        <v>30</v>
      </c>
      <c r="B85" s="125"/>
      <c r="C85" s="125"/>
      <c r="D85" s="147"/>
      <c r="E85" s="110">
        <f>SUM(E78:E84)</f>
        <v>1335.5</v>
      </c>
      <c r="F85" s="140"/>
    </row>
  </sheetData>
  <mergeCells count="82">
    <mergeCell ref="P44:P45"/>
    <mergeCell ref="O54:O55"/>
    <mergeCell ref="P54:P55"/>
    <mergeCell ref="A21:E23"/>
    <mergeCell ref="A30:E32"/>
    <mergeCell ref="A39:E41"/>
    <mergeCell ref="A49:E51"/>
    <mergeCell ref="K48:L48"/>
    <mergeCell ref="F49:F51"/>
    <mergeCell ref="G49:I49"/>
    <mergeCell ref="A52:E56"/>
    <mergeCell ref="K54:K55"/>
    <mergeCell ref="L54:L55"/>
    <mergeCell ref="F39:F41"/>
    <mergeCell ref="G39:I39"/>
    <mergeCell ref="A33:E37"/>
    <mergeCell ref="P35:P36"/>
    <mergeCell ref="K38:L38"/>
    <mergeCell ref="K29:L29"/>
    <mergeCell ref="Y41:Y42"/>
    <mergeCell ref="AD41:AD42"/>
    <mergeCell ref="K35:K36"/>
    <mergeCell ref="F67:F68"/>
    <mergeCell ref="A66:D66"/>
    <mergeCell ref="A67:D68"/>
    <mergeCell ref="L35:L36"/>
    <mergeCell ref="O35:O36"/>
    <mergeCell ref="A42:E46"/>
    <mergeCell ref="K44:K45"/>
    <mergeCell ref="L44:L45"/>
    <mergeCell ref="O44:O45"/>
    <mergeCell ref="Y31:Y32"/>
    <mergeCell ref="AD31:AD32"/>
    <mergeCell ref="A24:E28"/>
    <mergeCell ref="K26:K27"/>
    <mergeCell ref="L26:L27"/>
    <mergeCell ref="O2:O3"/>
    <mergeCell ref="P2:T2"/>
    <mergeCell ref="F21:F23"/>
    <mergeCell ref="G21:I21"/>
    <mergeCell ref="A15:M15"/>
    <mergeCell ref="E2:E4"/>
    <mergeCell ref="F2:F4"/>
    <mergeCell ref="G2:I2"/>
    <mergeCell ref="L2:L3"/>
    <mergeCell ref="E5:E9"/>
    <mergeCell ref="L5:L9"/>
    <mergeCell ref="E10:E14"/>
    <mergeCell ref="L10:L14"/>
    <mergeCell ref="K20:L20"/>
    <mergeCell ref="E16:H16"/>
    <mergeCell ref="E17:H17"/>
    <mergeCell ref="E18:H18"/>
    <mergeCell ref="E19:H19"/>
    <mergeCell ref="B59:E59"/>
    <mergeCell ref="B60:E60"/>
    <mergeCell ref="B61:E61"/>
    <mergeCell ref="F30:F32"/>
    <mergeCell ref="G30:I30"/>
    <mergeCell ref="F71:F75"/>
    <mergeCell ref="A63:F64"/>
    <mergeCell ref="A78:D78"/>
    <mergeCell ref="F78:F85"/>
    <mergeCell ref="A79:D79"/>
    <mergeCell ref="A80:D80"/>
    <mergeCell ref="A81:D81"/>
    <mergeCell ref="A85:D85"/>
    <mergeCell ref="A82:C82"/>
    <mergeCell ref="A83:C83"/>
    <mergeCell ref="A84:C84"/>
    <mergeCell ref="A69:D69"/>
    <mergeCell ref="A71:D71"/>
    <mergeCell ref="A72:D72"/>
    <mergeCell ref="A73:D73"/>
    <mergeCell ref="A74:D74"/>
    <mergeCell ref="A16:D16"/>
    <mergeCell ref="A17:D17"/>
    <mergeCell ref="A18:D18"/>
    <mergeCell ref="A19:D19"/>
    <mergeCell ref="A75:D75"/>
    <mergeCell ref="B62:E62"/>
    <mergeCell ref="E67:E68"/>
  </mergeCells>
  <dataValidations count="1">
    <dataValidation type="list" allowBlank="1" showInputMessage="1" showErrorMessage="1" sqref="K22:M22 K31:M31 K40:M40 K50:M50 E66:E67 E69 D82:D84">
      <formula1>$AG$21:$AG$22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Vergara Ubeda</dc:creator>
  <cp:lastModifiedBy>Pablo Olivares Ahumada 2</cp:lastModifiedBy>
  <dcterms:created xsi:type="dcterms:W3CDTF">2021-02-15T21:41:21Z</dcterms:created>
  <dcterms:modified xsi:type="dcterms:W3CDTF">2024-08-01T16:17:59Z</dcterms:modified>
</cp:coreProperties>
</file>