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minvuchile-my.sharepoint.com/personal/restay_minvu_cl/Documents/DS 27/Formatos 2021 sistema y portal/2. Formato Cap 2 llamado 2021/1. Formatos Adm Social AT/"/>
    </mc:Choice>
  </mc:AlternateContent>
  <bookViews>
    <workbookView xWindow="-105" yWindow="-105" windowWidth="19425" windowHeight="10560" tabRatio="434" activeTab="1"/>
  </bookViews>
  <sheets>
    <sheet name="Capitulo 1" sheetId="6" r:id="rId1"/>
    <sheet name="Capitulo 2" sheetId="7" r:id="rId2"/>
    <sheet name="Capitulo 3" sheetId="4" r:id="rId3"/>
    <sheet name="Capitulo 4" sheetId="11" r:id="rId4"/>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B57" i="7" l="1"/>
  <c r="AB54" i="7"/>
  <c r="AB36" i="7"/>
  <c r="AB25" i="7"/>
  <c r="AB33" i="7"/>
  <c r="AB11" i="7"/>
  <c r="AB58" i="7" l="1"/>
  <c r="AB37" i="7"/>
  <c r="AB14" i="7"/>
  <c r="AB22" i="7"/>
  <c r="AB26" i="7" s="1"/>
  <c r="AB15" i="7" l="1"/>
  <c r="Z57" i="7" l="1"/>
  <c r="Z55" i="7"/>
  <c r="X57" i="7"/>
  <c r="X55" i="7"/>
  <c r="V57" i="7"/>
  <c r="V55" i="7"/>
  <c r="T57" i="7"/>
  <c r="T55" i="7"/>
  <c r="R57" i="7"/>
  <c r="R55" i="7"/>
  <c r="P57" i="7"/>
  <c r="P55" i="7"/>
  <c r="Z12" i="7"/>
  <c r="Z25" i="7"/>
  <c r="Z23" i="7"/>
  <c r="X25" i="7"/>
  <c r="X23" i="7"/>
  <c r="V25" i="7"/>
  <c r="V23" i="7"/>
  <c r="T25" i="7"/>
  <c r="T23" i="7"/>
  <c r="R25" i="7"/>
  <c r="R23" i="7"/>
  <c r="P25" i="7"/>
  <c r="P23" i="7"/>
  <c r="N25" i="7"/>
  <c r="N23" i="7"/>
  <c r="Z14" i="7"/>
  <c r="X14" i="7"/>
  <c r="X12" i="7"/>
  <c r="V14" i="7"/>
  <c r="V12" i="7"/>
  <c r="T14" i="7"/>
  <c r="T12" i="7"/>
  <c r="R14" i="7"/>
  <c r="R12" i="7"/>
  <c r="P14" i="7"/>
  <c r="P12" i="7"/>
  <c r="N14" i="7"/>
  <c r="N12" i="7"/>
  <c r="N55" i="7"/>
  <c r="R26" i="7" l="1"/>
  <c r="Z36" i="7"/>
  <c r="X36" i="7"/>
  <c r="V36" i="7"/>
  <c r="T36" i="7"/>
  <c r="R36" i="7"/>
  <c r="P36" i="7"/>
  <c r="N36" i="7"/>
  <c r="Z34" i="7"/>
  <c r="X34" i="7"/>
  <c r="V34" i="7"/>
  <c r="T34" i="7"/>
  <c r="R34" i="7"/>
  <c r="P34" i="7"/>
  <c r="N34" i="7"/>
  <c r="D24" i="11" l="1"/>
  <c r="E23" i="11"/>
  <c r="E22" i="11"/>
  <c r="E21" i="11"/>
  <c r="E20" i="11"/>
  <c r="I19" i="11"/>
  <c r="H19" i="11"/>
  <c r="G19" i="11"/>
  <c r="F19" i="11"/>
  <c r="E19" i="11"/>
  <c r="D14" i="11"/>
  <c r="E13" i="11"/>
  <c r="E12" i="11"/>
  <c r="E11" i="11"/>
  <c r="I10" i="11"/>
  <c r="H10" i="11"/>
  <c r="G10" i="11"/>
  <c r="F10" i="11"/>
  <c r="E10" i="11"/>
  <c r="E9" i="11"/>
  <c r="E24" i="11" l="1"/>
  <c r="E25" i="11" s="1"/>
  <c r="E14" i="11"/>
  <c r="E15" i="11" s="1"/>
  <c r="B74" i="4" l="1"/>
  <c r="B75" i="4"/>
  <c r="B76" i="4"/>
  <c r="B73" i="4"/>
  <c r="G100" i="4" l="1"/>
  <c r="F100" i="4"/>
  <c r="E100" i="4"/>
  <c r="D100" i="4"/>
  <c r="F84" i="4"/>
  <c r="G84" i="4"/>
  <c r="H84" i="4"/>
  <c r="I84" i="4"/>
  <c r="J61" i="4"/>
  <c r="K61" i="4" s="1"/>
  <c r="G61" i="4"/>
  <c r="H61" i="4" s="1"/>
  <c r="D61" i="4"/>
  <c r="E61" i="4" s="1"/>
  <c r="J59" i="4"/>
  <c r="K59" i="4" s="1"/>
  <c r="G59" i="4"/>
  <c r="H59" i="4" s="1"/>
  <c r="D59" i="4"/>
  <c r="E59" i="4" s="1"/>
  <c r="J58" i="4"/>
  <c r="K58" i="4" s="1"/>
  <c r="G58" i="4"/>
  <c r="H58" i="4" s="1"/>
  <c r="D58" i="4"/>
  <c r="E58" i="4" s="1"/>
  <c r="J57" i="4"/>
  <c r="K57" i="4" s="1"/>
  <c r="G57" i="4"/>
  <c r="H57" i="4" s="1"/>
  <c r="D57" i="4"/>
  <c r="E57" i="4" s="1"/>
  <c r="B56" i="4" l="1"/>
  <c r="L61" i="4"/>
  <c r="E87" i="4" s="1"/>
  <c r="C103" i="4" s="1"/>
  <c r="L57" i="4"/>
  <c r="E83" i="4" s="1"/>
  <c r="C99" i="4" s="1"/>
  <c r="L59" i="4"/>
  <c r="E85" i="4" s="1"/>
  <c r="C101" i="4" s="1"/>
  <c r="L58" i="4"/>
  <c r="J43" i="4"/>
  <c r="K43" i="4" s="1"/>
  <c r="G43" i="4"/>
  <c r="H43" i="4" s="1"/>
  <c r="D43" i="4"/>
  <c r="E43" i="4" s="1"/>
  <c r="J41" i="4"/>
  <c r="K41" i="4" s="1"/>
  <c r="G41" i="4"/>
  <c r="H41" i="4" s="1"/>
  <c r="D41" i="4"/>
  <c r="E41" i="4" s="1"/>
  <c r="J40" i="4"/>
  <c r="K40" i="4" s="1"/>
  <c r="G40" i="4"/>
  <c r="H40" i="4" s="1"/>
  <c r="D40" i="4"/>
  <c r="E40" i="4" s="1"/>
  <c r="J39" i="4"/>
  <c r="K39" i="4" s="1"/>
  <c r="G39" i="4"/>
  <c r="D39" i="4"/>
  <c r="E39" i="4" s="1"/>
  <c r="J31" i="4"/>
  <c r="K31" i="4" s="1"/>
  <c r="G31" i="4"/>
  <c r="H31" i="4" s="1"/>
  <c r="D31" i="4"/>
  <c r="E31" i="4" s="1"/>
  <c r="J29" i="4"/>
  <c r="K29" i="4" s="1"/>
  <c r="G29" i="4"/>
  <c r="H29" i="4" s="1"/>
  <c r="D29" i="4"/>
  <c r="E29" i="4" s="1"/>
  <c r="J28" i="4"/>
  <c r="K28" i="4" s="1"/>
  <c r="G28" i="4"/>
  <c r="H28" i="4" s="1"/>
  <c r="D28" i="4"/>
  <c r="E28" i="4" s="1"/>
  <c r="J27" i="4"/>
  <c r="K27" i="4" s="1"/>
  <c r="G27" i="4"/>
  <c r="H27" i="4" s="1"/>
  <c r="D27" i="4"/>
  <c r="E27" i="4" s="1"/>
  <c r="G90" i="6"/>
  <c r="F90" i="6"/>
  <c r="E90" i="6"/>
  <c r="D90" i="6"/>
  <c r="C90" i="6"/>
  <c r="G88" i="6"/>
  <c r="F88" i="6"/>
  <c r="E88" i="6"/>
  <c r="D88" i="6"/>
  <c r="C88" i="6"/>
  <c r="G87" i="6"/>
  <c r="F87" i="6"/>
  <c r="E87" i="6"/>
  <c r="D87" i="6"/>
  <c r="C87" i="6"/>
  <c r="G86" i="6"/>
  <c r="F86" i="6"/>
  <c r="E86" i="6"/>
  <c r="D86" i="6"/>
  <c r="C86" i="6"/>
  <c r="C82" i="6"/>
  <c r="C81" i="6"/>
  <c r="C80" i="6"/>
  <c r="C79" i="6"/>
  <c r="B72" i="7"/>
  <c r="B71" i="7"/>
  <c r="B69" i="7"/>
  <c r="B70" i="7"/>
  <c r="G79" i="7"/>
  <c r="G81" i="7" l="1"/>
  <c r="G83" i="7"/>
  <c r="E89" i="6"/>
  <c r="E91" i="6" s="1"/>
  <c r="C89" i="6"/>
  <c r="C91" i="6" s="1"/>
  <c r="G89" i="6"/>
  <c r="G91" i="6" s="1"/>
  <c r="D89" i="6"/>
  <c r="D91" i="6" s="1"/>
  <c r="F89" i="6"/>
  <c r="F91" i="6" s="1"/>
  <c r="L62" i="4"/>
  <c r="E84" i="4"/>
  <c r="C100" i="4" s="1"/>
  <c r="B38" i="4"/>
  <c r="L27" i="4"/>
  <c r="C83" i="4" s="1"/>
  <c r="L28" i="4"/>
  <c r="C84" i="4" s="1"/>
  <c r="H39" i="4"/>
  <c r="L39" i="4" s="1"/>
  <c r="D83" i="4" s="1"/>
  <c r="L40" i="4"/>
  <c r="D84" i="4" s="1"/>
  <c r="L41" i="4"/>
  <c r="D85" i="4" s="1"/>
  <c r="L43" i="4"/>
  <c r="D87" i="4" s="1"/>
  <c r="L29" i="4"/>
  <c r="L31" i="4"/>
  <c r="C87" i="4" s="1"/>
  <c r="B26" i="4"/>
  <c r="J19" i="4"/>
  <c r="K19" i="4" s="1"/>
  <c r="J17" i="4"/>
  <c r="K17" i="4" s="1"/>
  <c r="J16" i="4"/>
  <c r="K16" i="4" s="1"/>
  <c r="G19" i="4"/>
  <c r="G17" i="4"/>
  <c r="G16" i="4"/>
  <c r="D19" i="4"/>
  <c r="D17" i="4"/>
  <c r="D16" i="4"/>
  <c r="J15" i="4"/>
  <c r="K15" i="4" s="1"/>
  <c r="G15" i="4"/>
  <c r="D15" i="4"/>
  <c r="N57" i="7"/>
  <c r="J56" i="7"/>
  <c r="J53" i="7"/>
  <c r="F79" i="7" s="1"/>
  <c r="J54" i="7"/>
  <c r="F80" i="7" s="1"/>
  <c r="J52" i="7"/>
  <c r="F78" i="7" s="1"/>
  <c r="J46" i="7"/>
  <c r="E82" i="7" s="1"/>
  <c r="J43" i="7"/>
  <c r="E79" i="7" s="1"/>
  <c r="J44" i="7"/>
  <c r="E80" i="7" s="1"/>
  <c r="J42" i="7"/>
  <c r="E78" i="7" s="1"/>
  <c r="E83" i="7" s="1"/>
  <c r="J35" i="7"/>
  <c r="D82" i="7" s="1"/>
  <c r="J32" i="7"/>
  <c r="J33" i="7"/>
  <c r="D80" i="7" s="1"/>
  <c r="J31" i="7"/>
  <c r="D78" i="7" s="1"/>
  <c r="J24" i="7"/>
  <c r="C82" i="7" s="1"/>
  <c r="J21" i="7"/>
  <c r="C79" i="7" s="1"/>
  <c r="J22" i="7"/>
  <c r="C80" i="7" s="1"/>
  <c r="J20" i="7"/>
  <c r="C78" i="7" s="1"/>
  <c r="J13" i="7"/>
  <c r="J10" i="7"/>
  <c r="J11" i="7"/>
  <c r="B80" i="7" s="1"/>
  <c r="J9" i="7"/>
  <c r="B78" i="7" s="1"/>
  <c r="F82" i="7" l="1"/>
  <c r="F83" i="7" s="1"/>
  <c r="C83" i="7"/>
  <c r="C81" i="7"/>
  <c r="X15" i="7"/>
  <c r="T26" i="7"/>
  <c r="T37" i="7"/>
  <c r="F81" i="7"/>
  <c r="H91" i="6"/>
  <c r="B79" i="7"/>
  <c r="B81" i="7" s="1"/>
  <c r="B82" i="7"/>
  <c r="E81" i="7"/>
  <c r="C85" i="4"/>
  <c r="D79" i="7"/>
  <c r="D81" i="7" s="1"/>
  <c r="L44" i="4"/>
  <c r="L32" i="4"/>
  <c r="X37" i="7"/>
  <c r="V26" i="7"/>
  <c r="X58" i="7"/>
  <c r="B14" i="4"/>
  <c r="V15" i="7"/>
  <c r="T15" i="7"/>
  <c r="P15" i="7"/>
  <c r="P58" i="7"/>
  <c r="R58" i="7"/>
  <c r="Z58" i="7"/>
  <c r="T58" i="7"/>
  <c r="N58" i="7"/>
  <c r="V58" i="7"/>
  <c r="P26" i="7"/>
  <c r="X26" i="7"/>
  <c r="N37" i="7"/>
  <c r="R37" i="7"/>
  <c r="V37" i="7"/>
  <c r="Z37" i="7"/>
  <c r="P37" i="7"/>
  <c r="Z26" i="7"/>
  <c r="N26" i="7"/>
  <c r="Z15" i="7"/>
  <c r="R15" i="7"/>
  <c r="J23" i="7"/>
  <c r="J25" i="7" s="1"/>
  <c r="J55" i="7"/>
  <c r="J57" i="7" s="1"/>
  <c r="J45" i="7"/>
  <c r="J47" i="7" s="1"/>
  <c r="J34" i="7"/>
  <c r="J36" i="7" s="1"/>
  <c r="J12" i="7"/>
  <c r="J14" i="7" s="1"/>
  <c r="H69" i="6"/>
  <c r="H65" i="6"/>
  <c r="H66" i="6"/>
  <c r="H64" i="6"/>
  <c r="H56" i="6"/>
  <c r="H52" i="6"/>
  <c r="H53" i="6"/>
  <c r="H51" i="6"/>
  <c r="H43" i="6"/>
  <c r="H39" i="6"/>
  <c r="H40" i="6"/>
  <c r="H38" i="6"/>
  <c r="H30" i="6"/>
  <c r="H26" i="6"/>
  <c r="H27" i="6"/>
  <c r="H25" i="6"/>
  <c r="H17" i="6"/>
  <c r="H13" i="6"/>
  <c r="H14" i="6"/>
  <c r="H12" i="6"/>
  <c r="H15" i="4"/>
  <c r="E16" i="4"/>
  <c r="H16" i="4"/>
  <c r="E17" i="4"/>
  <c r="H17" i="4"/>
  <c r="E19" i="4"/>
  <c r="H19" i="4"/>
  <c r="J37" i="7" l="1"/>
  <c r="J58" i="7"/>
  <c r="J26" i="7"/>
  <c r="D83" i="7"/>
  <c r="B83" i="7"/>
  <c r="L17" i="4"/>
  <c r="B85" i="4" s="1"/>
  <c r="B101" i="4" s="1"/>
  <c r="L19" i="4"/>
  <c r="B87" i="4" s="1"/>
  <c r="B103" i="4" s="1"/>
  <c r="L16" i="4"/>
  <c r="B84" i="4" s="1"/>
  <c r="B100" i="4" s="1"/>
  <c r="H67" i="6"/>
  <c r="H72" i="6" s="1"/>
  <c r="H54" i="6"/>
  <c r="H59" i="6" s="1"/>
  <c r="H15" i="6"/>
  <c r="H20" i="6" s="1"/>
  <c r="H41" i="6"/>
  <c r="H46" i="6" s="1"/>
  <c r="H28" i="6"/>
  <c r="H33" i="6" s="1"/>
  <c r="E15" i="4"/>
  <c r="L15" i="4" s="1"/>
  <c r="B83" i="4" s="1"/>
  <c r="H83" i="7" l="1"/>
  <c r="B99" i="4"/>
  <c r="G104" i="4" s="1"/>
  <c r="I88" i="4"/>
  <c r="L20" i="4"/>
  <c r="N15" i="7" l="1"/>
  <c r="J15" i="7" s="1"/>
</calcChain>
</file>

<file path=xl/sharedStrings.xml><?xml version="1.0" encoding="utf-8"?>
<sst xmlns="http://schemas.openxmlformats.org/spreadsheetml/2006/main" count="534" uniqueCount="139">
  <si>
    <t>COMITÉ</t>
  </si>
  <si>
    <t>Nº FAMILIAS</t>
  </si>
  <si>
    <t>COMUNA</t>
  </si>
  <si>
    <t>SERVICIOS DE AT TECNICO -SOCIAL</t>
  </si>
  <si>
    <t>SUBTOTAL</t>
  </si>
  <si>
    <t>Nº FAMILIAS COMITÉ</t>
  </si>
  <si>
    <t>UF X FAM</t>
  </si>
  <si>
    <t>Nº FAM.</t>
  </si>
  <si>
    <t>Subtotal UF x servicio</t>
  </si>
  <si>
    <t>TRAMO DE VALORES POR FAMILIA EN UF SEGÚN TAMAÑO DEL PROYECTO</t>
  </si>
  <si>
    <t>TOTAL PARCIAL</t>
  </si>
  <si>
    <t xml:space="preserve">TOTAL </t>
  </si>
  <si>
    <t>INCREMENTOS</t>
  </si>
  <si>
    <t>SI</t>
  </si>
  <si>
    <t>NO</t>
  </si>
  <si>
    <t>SUELOS SALINOS</t>
  </si>
  <si>
    <t>SUBTOTAL UF POR SERVICIO</t>
  </si>
  <si>
    <t>EP</t>
  </si>
  <si>
    <t>CUADRO HONORARIOS AT CAPITULO 1 DS 27</t>
  </si>
  <si>
    <t>ENTIDAD</t>
  </si>
  <si>
    <t>TIPOLOGIA DE PROYECTO</t>
  </si>
  <si>
    <t>% VALOR DEL PROYECTO</t>
  </si>
  <si>
    <t>ORGANIZACIÓN , HABILITACION Y/O GESTION DE LA DEMANDA</t>
  </si>
  <si>
    <t>SERVICIOS DE ASISTENCIA TECNICA</t>
  </si>
  <si>
    <t>DESARROLLO DEL PROYECTO TECNICO: DIAGNOSTICO TECNICO CONSTRUCTIVO; ELABORACION, TRAMITACION Y POSTULACIÓN DE PROYECTOS TECNICOS Y, ASESORIA DE LA CONTRATACION DE OBRAS.</t>
  </si>
  <si>
    <t>GESTION TECNICA, SOCIAL Y LEGAL DE LOS PROYECTOS</t>
  </si>
  <si>
    <t>CONSTRUCCION DE EDIFICACIONES COMUNITARIAS
MONTO MAX PROY 7.500 UF</t>
  </si>
  <si>
    <t>MEJORAMIENTO DE EDIFICACIONES COMUNITARIOS
MONTO MAX PROY 2.000 UF</t>
  </si>
  <si>
    <t>CONSTRUCCION Y/O MEJORAMIENTO DE AREAS VERDES
MONTO MAX PROY 3.500 UF</t>
  </si>
  <si>
    <t>ACCESIBILIDAD UNIVERSAL PARA EL EQUIPAMIENTO COMUNITARIO
MONTO MAX PROY 1.000 UF</t>
  </si>
  <si>
    <t>MEJORAMIENTO DE MOBILARIO URBANO 
MONTO MAX PROY 250 UF</t>
  </si>
  <si>
    <t>FISCALIZACION TECNICA DE OBRAS</t>
  </si>
  <si>
    <r>
      <t xml:space="preserve">En los casos que el aporte adicional al subsidio supere el </t>
    </r>
    <r>
      <rPr>
        <b/>
        <sz val="8"/>
        <rFont val="Arial"/>
        <family val="2"/>
      </rPr>
      <t>30%</t>
    </r>
    <r>
      <rPr>
        <sz val="8"/>
        <rFont val="Arial"/>
        <family val="2"/>
      </rPr>
      <t xml:space="preserve"> del presupuesto total de la obra, incidiendo con esto significativamente en los plazos de ejecución o en la complejidad técnica de la obra, se podrán incrementar los honorarios de la Fiscalización Técnica de Obras en un 0,5% del valor total del servicio. Para aplicar este incremento, SERVIU, con autorización de la SEREMI, deberá visar este incremento.</t>
    </r>
  </si>
  <si>
    <t>MONTO TOTAL AT CONSTRUCCION DE EDIFICACIONES COMUNITARIAS</t>
  </si>
  <si>
    <t>MONTO TOTAL AT MEJORAMIENTO DE EDIFICACIONES COMUNITARIOS</t>
  </si>
  <si>
    <t>MONTO TOTAL AT CONSTRUCCION Y/O MEJORAMIENTO DE AREAS VERDES</t>
  </si>
  <si>
    <t>MONTO TOTAL AT ACCESIBILIDAD UNIVERSAL PARA EL EQUIPAMIENTO COMUNITARIO</t>
  </si>
  <si>
    <t xml:space="preserve">MONTO TOTAL AT MEJORAMIENTO DE MOBILARIO URBANO </t>
  </si>
  <si>
    <t>CUADRO HONORARIOS AT CAPITULO 2 DS 27</t>
  </si>
  <si>
    <r>
      <t xml:space="preserve">Solo se pueden convinar obras del tipo </t>
    </r>
    <r>
      <rPr>
        <b/>
        <sz val="8"/>
        <color rgb="FFFF0000"/>
        <rFont val="Arial"/>
        <family val="2"/>
      </rPr>
      <t>Mejoramiento de Edificaciones Comunitarias, Construccion y/o Mejoramiento de Areas Verdes y Mejoramiento de Mobiliario Urbano</t>
    </r>
    <r>
      <rPr>
        <b/>
        <sz val="8"/>
        <rFont val="Arial"/>
        <family val="2"/>
      </rPr>
      <t>.</t>
    </r>
  </si>
  <si>
    <r>
      <rPr>
        <b/>
        <sz val="10"/>
        <rFont val="Arial"/>
        <family val="2"/>
      </rPr>
      <t>Valor Base Asistencia Técnica Capítulo Primero (UF)</t>
    </r>
    <r>
      <rPr>
        <sz val="10"/>
        <rFont val="Arial"/>
        <family val="2"/>
      </rPr>
      <t xml:space="preserve">. El SERVIU pagará a la Entidad Patrocinante, por concepto de asistencia técnica, un valor fijo de acuerdo con el tipo de proyecto y el valor total del subsidio otorgado. </t>
    </r>
    <r>
      <rPr>
        <b/>
        <sz val="10"/>
        <color rgb="FFFF0000"/>
        <rFont val="Arial"/>
        <family val="2"/>
      </rPr>
      <t>Para el caso de postulaciones simultáneas, se aplicará el valor de asistencia técnica tomando como base el valor final de la suma de los proyectos individuales</t>
    </r>
    <r>
      <rPr>
        <sz val="10"/>
        <rFont val="Arial"/>
        <family val="2"/>
      </rPr>
      <t xml:space="preserve">, </t>
    </r>
    <r>
      <rPr>
        <b/>
        <sz val="10"/>
        <color rgb="FFFF0000"/>
        <rFont val="Arial"/>
        <family val="2"/>
      </rPr>
      <t>con un tope de 5.000 UF.</t>
    </r>
    <r>
      <rPr>
        <b/>
        <sz val="10"/>
        <rFont val="Arial"/>
        <family val="2"/>
      </rPr>
      <t xml:space="preserve">
Para efectos de cálculo de montos de AT se deben de considerar los montos individuales de proyectos</t>
    </r>
  </si>
  <si>
    <t>VALOR EN UF POR Nº DE BENEFICIARIOS DEL PROYECTO (1 A 70)</t>
  </si>
  <si>
    <t xml:space="preserve">MEJORAMIENTO DE LA VIVIENDA
(EXCEPTO MANTENCION)
</t>
  </si>
  <si>
    <t>NUMERO DE FAMILIAS</t>
  </si>
  <si>
    <t xml:space="preserve">MEJORAMIENTO DE LA VIVIENDA
(SOLO MANTENCION)
</t>
  </si>
  <si>
    <t>AMPLIACION DE LA VIVIENDA</t>
  </si>
  <si>
    <t>BANCO DE MATERIALES</t>
  </si>
  <si>
    <t>ADECUACION DE LA VIVIENDA</t>
  </si>
  <si>
    <t>ACCE. UNIVERSAL</t>
  </si>
  <si>
    <t>ASBESTO CEMENTO</t>
  </si>
  <si>
    <t>PLAGAS</t>
  </si>
  <si>
    <t>AMPLIACION EN 2ºPISO</t>
  </si>
  <si>
    <t>SOL. SANITARIA</t>
  </si>
  <si>
    <t>ESTRUCTURAL</t>
  </si>
  <si>
    <t>de 1 a 50 fam</t>
  </si>
  <si>
    <t>de 51 a 100 fam</t>
  </si>
  <si>
    <t>de 101 y más</t>
  </si>
  <si>
    <t>MONTO TOTAL AT MEJORAMIENTO DE LA VIVIENDA</t>
  </si>
  <si>
    <t>MONTO TOTAL AT MEJORAMIENTO DE LA VIVIENDA COMUNITARIAS CON INCREMENTOS</t>
  </si>
  <si>
    <t>MONTO TOTAL AT  MEJORAMIENTO DE LA VIVIENDA</t>
  </si>
  <si>
    <t>MONTO TOTAL AT  MEJORAMIENTO DE LA VIVIENDA CON INCREMENTOS</t>
  </si>
  <si>
    <t>MONTO TOTAL AT AMPLIACION DE LA VIVIENDA</t>
  </si>
  <si>
    <t>MONTO TOTAL AT AMPLIACION DE LA VIVIENDA CON INCREMENTOS</t>
  </si>
  <si>
    <t>MONTO TOTAL AT BANCO DE MATERIALES</t>
  </si>
  <si>
    <t>MONTO TOTAL AT ADECUACION DE LA VIVIENDA</t>
  </si>
  <si>
    <t>MONTO TOTAL AT  ADECUACION DE LA VIVIENDA CON INCREMENTOS</t>
  </si>
  <si>
    <t>SERVICIOS DE AT</t>
  </si>
  <si>
    <t>FISCALIZACION TECNICA DE OBRAS.</t>
  </si>
  <si>
    <t>CONSIDERA INCREMENTO</t>
  </si>
  <si>
    <t>CUADRO RESUMEN HONORARIOS AT CAPITULO 2 DS 27</t>
  </si>
  <si>
    <t xml:space="preserve">ENTIDAD </t>
  </si>
  <si>
    <t>MEJORAMIENTO DE LA VIVIENDA
(EXCEPTO MANTENCION)</t>
  </si>
  <si>
    <t>MEJORAMIENTO DE LA VIVIENDA
(SOLO MANTENCION)</t>
  </si>
  <si>
    <t>TOTAL PARCIAL AT S/FTO</t>
  </si>
  <si>
    <t>CORRESPONDE A VIVIENDA ANTIGUA O PATRIMONIAL</t>
  </si>
  <si>
    <t>TOTAL ASISTENCIA TECNICA CAP 2</t>
  </si>
  <si>
    <t>CUADRO RESUMEN HONORARIOS AT CAPITULO 1 DS 27</t>
  </si>
  <si>
    <t>TOTAL AT</t>
  </si>
  <si>
    <t>B.- OBRAS DE TECHUMBRE, OBRAS EN ASCENSORES, ESCALERAS Y/O CIRCULACIONES, OBRAS EN FACHADAS Y/O MUROS, OBRAS DE ILUMINACION Y OBRAS DE ACONDICIONAMIENTO TÉRMICO</t>
  </si>
  <si>
    <t xml:space="preserve">C.- OBRAS DE REDES DE SERVICIO, OBRAS DE REFUERZO ESTRUCTURAL Y OBRAS DE EFICIENCIA ENERGETICA E HIDRICA </t>
  </si>
  <si>
    <t>A.- OBRAS DE AREAS VERDES Y EQUIPAMIENTO, OBRAS DE CEIRRE PERIMETRALES Y OBRAS DE ACCESIBILIDAD UNIVERSAL</t>
  </si>
  <si>
    <t>CUADRO HONORARIOS AT CAPITULO 3 DS 27</t>
  </si>
  <si>
    <t>En el caso de postulaciones simultáneas correspondiente a Proyectos de Mejoramiento de Bienes Comunes, se pagará en Asistencia Técnica un porcentaje similar al que representa cada obra o proyecto respecto al total de fondos asignados. El presupuesto total se obtiene de la sumatoria de recursos asignados simultáneamente para cada obra o proyecto que beneficia a las familias. En estos casos, se pagará también por cada servicio que comprende la asistencia técnica, un valor equivalente al porcentaje asignado por este concepto a cada proyecto</t>
  </si>
  <si>
    <t>1.- PROYECTOS DE MEJORAMIENTOS EN BIENES COMUNES</t>
  </si>
  <si>
    <t>2.- PROYECTOS DE AMPLIACION DE LA VIVIENDA EN COPROPIEDAD</t>
  </si>
  <si>
    <t>En el caso de postulación simultánea de Proyectos de Mejoramiento de Bienes Comunes y de Ampliación de la Vivienda en Copropiedad, se pagará el 100% la asistencia técnica correspondiente a Proyectos de Ampliación de la Vivienda en Copropiedad y se pagará sólo un 50% de la asistencia técnica correspondiente a Proyectos de Mejoramiento de Bienes Comunes, de acuerdo a las tablas precedentes. En estos casos, se pagará también por cada servicio que comprende la asistencia técnica, un valor equivalente al porcentaje asignado por este concepto a cada proyecto.</t>
  </si>
  <si>
    <t>PROYECTOS DE MEJORAMIENTOS EN BIENES COMUNES</t>
  </si>
  <si>
    <t>B</t>
  </si>
  <si>
    <t>A</t>
  </si>
  <si>
    <t>C</t>
  </si>
  <si>
    <t>AMPLIACION DE LA VIVIENDA EN COPROPIEDAD</t>
  </si>
  <si>
    <t>APLICA PROYECTO</t>
  </si>
  <si>
    <t xml:space="preserve"> </t>
  </si>
  <si>
    <t>CUADRO HONORARIOS AT CAPITULO 4 DS 27</t>
  </si>
  <si>
    <t>Copropiedad que postula para ser seleccionada primera vez a la familia</t>
  </si>
  <si>
    <t>Copropiedad que postula para ser seleccionada primera vez a la copropiedad</t>
  </si>
  <si>
    <t>Copropiedad que postula para ser seleccionada por segunda vez, a la copropiedad</t>
  </si>
  <si>
    <t>Valor AT para Regularización de Vivienda.</t>
  </si>
  <si>
    <t>CONSIDERA PROYECTO</t>
  </si>
  <si>
    <t xml:space="preserve">CONSTRUCCION DE EDIFICACIONES COMUNITARIAS
</t>
  </si>
  <si>
    <t xml:space="preserve">MEJORAMIENTO DE EDIFICACIONES COMUNITARIOS
</t>
  </si>
  <si>
    <t xml:space="preserve">CONSTRUCCION Y/O MEJORAMIENTO DE AREAS VERDES
</t>
  </si>
  <si>
    <t>TOTAL ASISTENCIA TECNICA CAPITULO 1</t>
  </si>
  <si>
    <t>Lista</t>
  </si>
  <si>
    <t>TIPOLOGÍA DE PROYECTO</t>
  </si>
  <si>
    <t>SERVICIOS</t>
  </si>
  <si>
    <t>N° DE BENEFICIARIOS DEL PROYECTO</t>
  </si>
  <si>
    <t>Regularización</t>
  </si>
  <si>
    <t>Sin especialidades</t>
  </si>
  <si>
    <t>Aplica o No</t>
  </si>
  <si>
    <t>1 a 70</t>
  </si>
  <si>
    <t>Total Base</t>
  </si>
  <si>
    <t>sin especialidades</t>
  </si>
  <si>
    <t>con especialidades</t>
  </si>
  <si>
    <t>Patrimonial</t>
  </si>
  <si>
    <t>PDA FTO</t>
  </si>
  <si>
    <t>Especialidades</t>
  </si>
  <si>
    <t>Electricas</t>
  </si>
  <si>
    <t>Familias</t>
  </si>
  <si>
    <t xml:space="preserve">Gas </t>
  </si>
  <si>
    <t>Acondicionamiento Térmico de la Vivienda</t>
  </si>
  <si>
    <t>Organización y Habilitación de la Demanda Habitacional y Elaboración del Diagnóstico Técnico Constructivo</t>
  </si>
  <si>
    <t>Sanitaria</t>
  </si>
  <si>
    <t>Elaboración, Tramitación y Postulación de él o los Proyectos Técnicos y Contratación de Obras</t>
  </si>
  <si>
    <t>Estructural</t>
  </si>
  <si>
    <t>Gestión Técnica, Social y Legal de él o los Proyectos</t>
  </si>
  <si>
    <t>Fiscalización Técnica de Obras</t>
  </si>
  <si>
    <t>PDA</t>
  </si>
  <si>
    <t>FTO</t>
  </si>
  <si>
    <t>Total UF</t>
  </si>
  <si>
    <t>Total Proyecto</t>
  </si>
  <si>
    <t>Eficiencia Energética e Hídrica</t>
  </si>
  <si>
    <t xml:space="preserve">MONTO SUBSIDIO OTORGADO UF </t>
  </si>
  <si>
    <t>No de Familas con incremento</t>
  </si>
  <si>
    <t>EN CASO DE POSTULACIONES SIMULTANEAS DE PROYECTOS MEJORAMIENTO Y AMPLIACIÓN</t>
  </si>
  <si>
    <t>REGULARIZACION</t>
  </si>
  <si>
    <t>No de Familas A Regularizar</t>
  </si>
  <si>
    <t>No de Familas Regularizar (instalaciones y estructura</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</si>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</sst>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1" formatCode="_ * #,##0_ ;_ * \-#,##0_ ;_ * &quot;-&quot;_ ;_ @_ "/>
    <numFmt numFmtId="43" formatCode="_ * #,##0.00_ ;_ * \-#,##0.00_ ;_ * &quot;-&quot;??_ ;_ @_ "/>
    <numFmt numFmtId="164" formatCode="0.0"/>
    <numFmt numFmtId="165" formatCode="0.000%"/>
  </numFmts>
  <fonts count="31" x14ac:knownFonts="1">
    <font>
      <sz val="10"/>
      <name val="Arial"/>
    </font>
    <font>
      <sz val="8"/>
      <name val="Arial"/>
      <family val="2"/>
    </font>
    <font>
      <b/>
      <sz val="10"/>
      <name val="Arial"/>
      <family val="2"/>
    </font>
    <font>
      <b/>
      <sz val="8"/>
      <name val="Arial"/>
      <family val="2"/>
    </font>
    <font>
      <sz val="10"/>
      <name val="Arial"/>
      <family val="2"/>
    </font>
    <font>
      <b/>
      <sz val="14"/>
      <name val="Arial"/>
      <family val="2"/>
    </font>
    <font>
      <b/>
      <sz val="16"/>
      <name val="Arial"/>
      <family val="2"/>
    </font>
    <font>
      <b/>
      <sz val="18"/>
      <name val="Arial"/>
      <family val="2"/>
    </font>
    <font>
      <sz val="14"/>
      <name val="Arial"/>
      <family val="2"/>
    </font>
    <font>
      <b/>
      <sz val="16"/>
      <color theme="0"/>
      <name val="Arial"/>
      <family val="2"/>
    </font>
    <font>
      <b/>
      <sz val="20"/>
      <color theme="0"/>
      <name val="Arial"/>
      <family val="2"/>
    </font>
    <font>
      <b/>
      <sz val="10"/>
      <color rgb="FFFF0000"/>
      <name val="Arial"/>
      <family val="2"/>
    </font>
    <font>
      <b/>
      <sz val="12"/>
      <color rgb="FFFF0000"/>
      <name val="Arial"/>
      <family val="2"/>
    </font>
    <font>
      <b/>
      <sz val="8"/>
      <color rgb="FFFF0000"/>
      <name val="Arial"/>
      <family val="2"/>
    </font>
    <font>
      <b/>
      <sz val="10"/>
      <color theme="0"/>
      <name val="Arial"/>
      <family val="2"/>
    </font>
    <font>
      <sz val="8"/>
      <color rgb="FFFF0000"/>
      <name val="Arial"/>
      <family val="2"/>
    </font>
    <font>
      <b/>
      <sz val="12"/>
      <name val="Arial"/>
      <family val="2"/>
    </font>
    <font>
      <b/>
      <sz val="14"/>
      <color theme="0"/>
      <name val="Arial"/>
      <family val="2"/>
    </font>
    <font>
      <sz val="10"/>
      <name val="Arial"/>
    </font>
    <font>
      <b/>
      <sz val="11"/>
      <color theme="1"/>
      <name val="Calibri"/>
      <family val="2"/>
      <scheme val="minor"/>
    </font>
    <font>
      <b/>
      <sz val="8"/>
      <color theme="1"/>
      <name val="Century Gothic"/>
      <family val="2"/>
    </font>
    <font>
      <b/>
      <sz val="8"/>
      <color rgb="FF000000"/>
      <name val="Century Gothic"/>
      <family val="2"/>
    </font>
    <font>
      <sz val="7"/>
      <color theme="1"/>
      <name val="Century Gothic"/>
      <family val="2"/>
    </font>
    <font>
      <sz val="11"/>
      <color theme="1"/>
      <name val="Century Gothic"/>
      <family val="2"/>
    </font>
    <font>
      <b/>
      <sz val="8"/>
      <color rgb="FF0000FF"/>
      <name val="Century Gothic"/>
      <family val="2"/>
    </font>
    <font>
      <sz val="8"/>
      <color rgb="FF0000FF"/>
      <name val="Century Gothic"/>
      <family val="2"/>
    </font>
    <font>
      <sz val="8"/>
      <name val="Century Gothic"/>
      <family val="2"/>
    </font>
    <font>
      <sz val="8"/>
      <color theme="1"/>
      <name val="Century Gothic"/>
      <family val="2"/>
    </font>
    <font>
      <b/>
      <sz val="8"/>
      <name val="Century Gothic"/>
      <family val="2"/>
    </font>
    <font>
      <b/>
      <sz val="11"/>
      <name val="Century Gothic"/>
      <family val="2"/>
    </font>
    <font>
      <b/>
      <sz val="12"/>
      <color theme="0"/>
      <name val="Arial"/>
      <family val="2"/>
    </font>
  </fonts>
  <fills count="19">
    <fill>
      <patternFill patternType="none"/>
    </fill>
    <fill>
      <patternFill patternType="gray125"/>
    </fill>
    <fill>
      <patternFill patternType="solid">
        <fgColor rgb="FFFFFF00"/>
        <bgColor indexed="64"/>
      </patternFill>
    </fill>
    <fill>
      <patternFill patternType="solid">
        <fgColor theme="0" tint="-0.249977111117893"/>
        <bgColor indexed="64"/>
      </patternFill>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rgb="FFFF0000"/>
        <bgColor indexed="64"/>
      </patternFill>
    </fill>
    <fill>
      <patternFill patternType="solid">
        <fgColor theme="5" tint="-0.249977111117893"/>
        <bgColor indexed="64"/>
      </patternFill>
    </fill>
    <fill>
      <patternFill patternType="solid">
        <fgColor theme="6" tint="0.59999389629810485"/>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4" tint="0.39997558519241921"/>
        <bgColor indexed="64"/>
      </patternFill>
    </fill>
    <fill>
      <patternFill patternType="solid">
        <fgColor rgb="FFC00000"/>
        <bgColor indexed="64"/>
      </patternFill>
    </fill>
    <fill>
      <patternFill patternType="solid">
        <fgColor theme="9"/>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D9D9D9"/>
        <bgColor indexed="64"/>
      </patternFill>
    </fill>
  </fills>
  <borders count="78">
    <border>
      <left/>
      <right/>
      <top/>
      <bottom/>
      <diagonal/>
    </border>
    <border>
      <left style="thin">
        <color indexed="64"/>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
      <left style="thin">
        <color indexed="64"/>
      </left>
      <right/>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medium">
        <color indexed="64"/>
      </top>
      <bottom/>
      <diagonal/>
    </border>
    <border>
      <left/>
      <right/>
      <top/>
      <bottom style="thin">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s>
  <cellStyleXfs count="4">
    <xf numFmtId="0" fontId="0" fillId="0" borderId="0"/>
    <xf numFmtId="43" fontId="18" fillId="0" borderId="0" applyFont="0" applyFill="0" applyBorder="0" applyAlignment="0" applyProtection="0"/>
    <xf numFmtId="41" fontId="18" fillId="0" borderId="0" applyFont="0" applyFill="0" applyBorder="0" applyAlignment="0" applyProtection="0"/>
    <xf numFmtId="9" fontId="18" fillId="0" borderId="0" applyFont="0" applyFill="0" applyBorder="0" applyAlignment="0" applyProtection="0"/>
  </cellStyleXfs>
  <cellXfs count="497">
    <xf numFmtId="0" fontId="0" fillId="0" borderId="0" xfId="0"/>
    <xf numFmtId="0" fontId="1" fillId="0" borderId="0" xfId="0" applyFont="1"/>
    <xf numFmtId="0" fontId="0" fillId="0" borderId="1" xfId="0" applyBorder="1"/>
    <xf numFmtId="0" fontId="0" fillId="0" borderId="8" xfId="0" applyBorder="1" applyAlignment="1">
      <alignment horizontal="center" vertical="center"/>
    </xf>
    <xf numFmtId="0" fontId="0" fillId="3" borderId="9" xfId="0" applyFill="1" applyBorder="1" applyAlignment="1">
      <alignment horizontal="center" vertical="center"/>
    </xf>
    <xf numFmtId="0" fontId="0" fillId="0" borderId="7" xfId="0" applyBorder="1" applyAlignment="1">
      <alignment horizontal="center"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0" xfId="0" applyBorder="1"/>
    <xf numFmtId="0" fontId="3" fillId="0" borderId="22" xfId="0" applyFont="1" applyBorder="1"/>
    <xf numFmtId="0" fontId="3" fillId="3" borderId="17" xfId="0" applyFont="1" applyFill="1" applyBorder="1" applyAlignment="1"/>
    <xf numFmtId="0" fontId="5" fillId="3" borderId="15" xfId="0" applyFont="1" applyFill="1" applyBorder="1" applyAlignment="1">
      <alignment horizontal="center" vertical="center" wrapText="1"/>
    </xf>
    <xf numFmtId="0" fontId="0" fillId="0" borderId="28" xfId="0" applyBorder="1" applyAlignment="1">
      <alignment horizontal="center" vertical="center"/>
    </xf>
    <xf numFmtId="0" fontId="0" fillId="0" borderId="29" xfId="0" applyBorder="1" applyAlignment="1">
      <alignment horizontal="center" vertical="center"/>
    </xf>
    <xf numFmtId="0" fontId="0" fillId="0" borderId="15" xfId="0" applyBorder="1"/>
    <xf numFmtId="0" fontId="4" fillId="0" borderId="0" xfId="0" applyFont="1"/>
    <xf numFmtId="0" fontId="3" fillId="0" borderId="35" xfId="0" applyFont="1" applyBorder="1"/>
    <xf numFmtId="0" fontId="2"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3" fillId="0" borderId="0" xfId="0" applyFont="1" applyFill="1" applyBorder="1" applyAlignment="1"/>
    <xf numFmtId="0" fontId="2" fillId="0" borderId="0" xfId="0" applyFont="1" applyFill="1" applyBorder="1" applyAlignment="1">
      <alignment horizontal="right"/>
    </xf>
    <xf numFmtId="0" fontId="1" fillId="0" borderId="0" xfId="0" applyFont="1" applyFill="1" applyBorder="1" applyAlignment="1">
      <alignment horizontal="center"/>
    </xf>
    <xf numFmtId="0" fontId="10" fillId="0" borderId="0" xfId="0" applyFont="1" applyFill="1" applyBorder="1" applyAlignment="1"/>
    <xf numFmtId="0" fontId="3" fillId="0" borderId="8" xfId="0" applyFont="1" applyBorder="1"/>
    <xf numFmtId="0" fontId="7" fillId="0" borderId="17" xfId="0" applyFont="1" applyBorder="1" applyAlignment="1">
      <alignment vertical="center"/>
    </xf>
    <xf numFmtId="0" fontId="7" fillId="0" borderId="18" xfId="0" applyFont="1" applyBorder="1" applyAlignment="1">
      <alignment vertical="center"/>
    </xf>
    <xf numFmtId="0" fontId="6" fillId="0" borderId="19" xfId="0" applyFont="1" applyBorder="1" applyAlignment="1">
      <alignment vertical="center"/>
    </xf>
    <xf numFmtId="0" fontId="2" fillId="0" borderId="0" xfId="0" applyFont="1" applyBorder="1"/>
    <xf numFmtId="0" fontId="0" fillId="0" borderId="0" xfId="0" applyBorder="1" applyAlignment="1"/>
    <xf numFmtId="0" fontId="3" fillId="0" borderId="0" xfId="0" applyFont="1" applyFill="1" applyBorder="1" applyAlignment="1">
      <alignment vertical="center" wrapText="1"/>
    </xf>
    <xf numFmtId="0" fontId="2" fillId="0" borderId="0" xfId="0" applyFont="1" applyFill="1" applyBorder="1" applyAlignment="1">
      <alignment horizontal="center"/>
    </xf>
    <xf numFmtId="0" fontId="4" fillId="5" borderId="1" xfId="0" applyFont="1" applyFill="1" applyBorder="1" applyAlignment="1"/>
    <xf numFmtId="0" fontId="0" fillId="5" borderId="6" xfId="0" applyFill="1" applyBorder="1" applyAlignment="1"/>
    <xf numFmtId="0" fontId="4" fillId="5" borderId="6" xfId="0" applyFont="1" applyFill="1" applyBorder="1" applyAlignment="1"/>
    <xf numFmtId="0" fontId="2" fillId="3" borderId="17" xfId="0" applyFont="1" applyFill="1" applyBorder="1" applyAlignment="1"/>
    <xf numFmtId="0" fontId="0" fillId="0" borderId="0" xfId="0" applyBorder="1" applyAlignment="1">
      <alignment horizontal="center" vertical="center" wrapText="1"/>
    </xf>
    <xf numFmtId="0" fontId="0" fillId="0" borderId="0" xfId="0" applyFill="1" applyBorder="1" applyAlignment="1">
      <alignment horizontal="center" vertical="center" wrapText="1"/>
    </xf>
    <xf numFmtId="0" fontId="3" fillId="0" borderId="0" xfId="0" applyFont="1" applyFill="1" applyBorder="1"/>
    <xf numFmtId="0" fontId="0" fillId="0" borderId="0" xfId="0" applyFill="1" applyBorder="1" applyAlignment="1"/>
    <xf numFmtId="0" fontId="0" fillId="0" borderId="0" xfId="0" applyFill="1" applyBorder="1"/>
    <xf numFmtId="0" fontId="1" fillId="0" borderId="0" xfId="0" applyFont="1" applyFill="1" applyBorder="1" applyAlignment="1">
      <alignment wrapText="1"/>
    </xf>
    <xf numFmtId="0" fontId="0" fillId="0" borderId="0" xfId="0" applyFill="1" applyBorder="1" applyAlignment="1">
      <alignment horizontal="center" vertical="center"/>
    </xf>
    <xf numFmtId="0" fontId="2" fillId="0" borderId="15" xfId="0" applyFont="1" applyFill="1" applyBorder="1" applyAlignment="1">
      <alignment horizontal="center" vertical="center" wrapText="1"/>
    </xf>
    <xf numFmtId="0" fontId="0" fillId="0" borderId="0" xfId="0" applyFill="1" applyBorder="1" applyAlignment="1">
      <alignment horizontal="center"/>
    </xf>
    <xf numFmtId="0" fontId="1" fillId="0" borderId="0" xfId="0" applyFont="1" applyFill="1" applyBorder="1"/>
    <xf numFmtId="0" fontId="2" fillId="0" borderId="0" xfId="0" applyFont="1" applyFill="1" applyBorder="1" applyAlignment="1">
      <alignment vertical="center"/>
    </xf>
    <xf numFmtId="0" fontId="2" fillId="0" borderId="0" xfId="0" applyFont="1" applyFill="1" applyBorder="1" applyAlignment="1">
      <alignment horizontal="left" vertical="center" wrapText="1"/>
    </xf>
    <xf numFmtId="0" fontId="2" fillId="0" borderId="0" xfId="0" applyFont="1" applyFill="1" applyBorder="1" applyAlignment="1"/>
    <xf numFmtId="9" fontId="2" fillId="0" borderId="0" xfId="0" applyNumberFormat="1" applyFont="1" applyFill="1" applyBorder="1" applyAlignment="1">
      <alignment horizontal="center" vertical="center"/>
    </xf>
    <xf numFmtId="0" fontId="12" fillId="0" borderId="15" xfId="0" applyFont="1" applyFill="1" applyBorder="1" applyAlignment="1">
      <alignment horizontal="center" vertical="center" wrapText="1"/>
    </xf>
    <xf numFmtId="0" fontId="4" fillId="0" borderId="0" xfId="0" applyFont="1" applyFill="1" applyBorder="1" applyAlignment="1">
      <alignment horizontal="left"/>
    </xf>
    <xf numFmtId="0" fontId="0" fillId="0" borderId="0" xfId="0" applyFill="1" applyBorder="1" applyAlignment="1">
      <alignment horizontal="left"/>
    </xf>
    <xf numFmtId="0" fontId="0" fillId="0" borderId="0" xfId="0" applyBorder="1" applyAlignment="1">
      <alignment vertical="top"/>
    </xf>
    <xf numFmtId="0" fontId="8" fillId="0" borderId="43" xfId="0" applyFont="1" applyBorder="1" applyAlignment="1">
      <alignment horizontal="center" vertical="center"/>
    </xf>
    <xf numFmtId="0" fontId="10" fillId="0" borderId="0" xfId="0" applyFont="1" applyFill="1" applyBorder="1" applyAlignment="1">
      <alignment horizontal="center"/>
    </xf>
    <xf numFmtId="0" fontId="2" fillId="0" borderId="31" xfId="0" applyFont="1" applyFill="1" applyBorder="1" applyAlignment="1">
      <alignment horizontal="center" vertical="center" wrapText="1"/>
    </xf>
    <xf numFmtId="0" fontId="12" fillId="0" borderId="0"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0" fillId="0" borderId="43" xfId="0" applyBorder="1"/>
    <xf numFmtId="0" fontId="0" fillId="0" borderId="43" xfId="0" applyBorder="1" applyAlignment="1">
      <alignment horizontal="center" vertical="center"/>
    </xf>
    <xf numFmtId="0" fontId="0" fillId="0" borderId="43" xfId="0" applyFill="1" applyBorder="1" applyAlignment="1">
      <alignment horizontal="center" vertical="center"/>
    </xf>
    <xf numFmtId="0" fontId="0" fillId="0" borderId="32" xfId="0" applyBorder="1"/>
    <xf numFmtId="0" fontId="0" fillId="0" borderId="32" xfId="0" applyFill="1" applyBorder="1" applyAlignment="1">
      <alignment horizontal="center" vertical="center"/>
    </xf>
    <xf numFmtId="0" fontId="0" fillId="6" borderId="43" xfId="0" applyFill="1" applyBorder="1" applyAlignment="1">
      <alignment horizontal="center" vertical="center"/>
    </xf>
    <xf numFmtId="0" fontId="0" fillId="6" borderId="5" xfId="0" applyFill="1" applyBorder="1" applyAlignment="1">
      <alignment horizontal="center" vertical="center"/>
    </xf>
    <xf numFmtId="0" fontId="4" fillId="0" borderId="0" xfId="0" applyFont="1" applyBorder="1"/>
    <xf numFmtId="0" fontId="0" fillId="0" borderId="32" xfId="0" applyBorder="1" applyAlignment="1">
      <alignment horizontal="center" vertical="center"/>
    </xf>
    <xf numFmtId="0" fontId="0" fillId="9" borderId="43" xfId="0" applyFill="1" applyBorder="1" applyAlignment="1">
      <alignment horizontal="center" vertical="center"/>
    </xf>
    <xf numFmtId="0" fontId="0" fillId="0" borderId="5" xfId="0" applyBorder="1" applyAlignment="1">
      <alignment horizontal="center" vertical="center"/>
    </xf>
    <xf numFmtId="0" fontId="0" fillId="0" borderId="5" xfId="0" applyBorder="1"/>
    <xf numFmtId="0" fontId="0" fillId="9" borderId="5" xfId="0" applyFill="1" applyBorder="1" applyAlignment="1">
      <alignment horizontal="center" vertical="center"/>
    </xf>
    <xf numFmtId="0" fontId="4" fillId="6" borderId="43" xfId="0" applyFont="1" applyFill="1" applyBorder="1" applyAlignment="1">
      <alignment horizontal="center" vertical="center"/>
    </xf>
    <xf numFmtId="0" fontId="3" fillId="0" borderId="45" xfId="0" applyFont="1" applyBorder="1"/>
    <xf numFmtId="0" fontId="0" fillId="0" borderId="49" xfId="0" applyBorder="1" applyAlignment="1">
      <alignment horizontal="center" vertical="center"/>
    </xf>
    <xf numFmtId="0" fontId="0" fillId="3" borderId="59" xfId="0" applyFill="1" applyBorder="1" applyAlignment="1">
      <alignment horizontal="center" vertical="center"/>
    </xf>
    <xf numFmtId="0" fontId="0" fillId="0" borderId="68" xfId="0" applyBorder="1" applyAlignment="1">
      <alignment horizontal="center" vertical="center"/>
    </xf>
    <xf numFmtId="0" fontId="0" fillId="0" borderId="59" xfId="0" applyBorder="1" applyAlignment="1">
      <alignment horizontal="center" vertical="center"/>
    </xf>
    <xf numFmtId="0" fontId="0" fillId="0" borderId="51" xfId="0" applyBorder="1" applyAlignment="1">
      <alignment horizontal="center" vertical="center"/>
    </xf>
    <xf numFmtId="0" fontId="6" fillId="0" borderId="17" xfId="0" applyFont="1" applyBorder="1" applyAlignment="1">
      <alignment vertical="center"/>
    </xf>
    <xf numFmtId="0" fontId="3" fillId="0" borderId="64" xfId="0" applyFont="1" applyBorder="1"/>
    <xf numFmtId="0" fontId="2" fillId="3" borderId="17" xfId="0" applyFont="1" applyFill="1" applyBorder="1" applyAlignment="1">
      <alignment horizontal="left"/>
    </xf>
    <xf numFmtId="0" fontId="0" fillId="0" borderId="54" xfId="0" applyFill="1" applyBorder="1" applyAlignment="1"/>
    <xf numFmtId="0" fontId="3" fillId="0" borderId="48" xfId="0" applyFont="1" applyBorder="1"/>
    <xf numFmtId="0" fontId="3" fillId="0" borderId="43" xfId="0" applyFont="1" applyFill="1" applyBorder="1" applyAlignment="1">
      <alignment vertical="center" wrapText="1"/>
    </xf>
    <xf numFmtId="0" fontId="3" fillId="4" borderId="43" xfId="0" applyFont="1" applyFill="1" applyBorder="1" applyAlignment="1">
      <alignment horizontal="center" vertical="center"/>
    </xf>
    <xf numFmtId="0" fontId="9" fillId="11" borderId="43" xfId="0" applyFont="1" applyFill="1" applyBorder="1" applyAlignment="1"/>
    <xf numFmtId="0" fontId="9" fillId="11" borderId="43" xfId="0" applyFont="1" applyFill="1" applyBorder="1" applyAlignment="1">
      <alignment horizontal="center"/>
    </xf>
    <xf numFmtId="0" fontId="3" fillId="0" borderId="43" xfId="0" applyFont="1" applyFill="1" applyBorder="1" applyAlignment="1">
      <alignment horizontal="center" vertical="center" wrapText="1"/>
    </xf>
    <xf numFmtId="0" fontId="3" fillId="12" borderId="43" xfId="0" applyFont="1" applyFill="1" applyBorder="1" applyAlignment="1">
      <alignment vertical="center" wrapText="1"/>
    </xf>
    <xf numFmtId="0" fontId="3" fillId="12" borderId="43" xfId="0" applyFont="1" applyFill="1" applyBorder="1" applyAlignment="1">
      <alignment horizontal="center" vertical="center" wrapText="1"/>
    </xf>
    <xf numFmtId="0" fontId="9" fillId="13" borderId="15" xfId="0" applyFont="1" applyFill="1" applyBorder="1"/>
    <xf numFmtId="0" fontId="0" fillId="3" borderId="27" xfId="0" applyFill="1" applyBorder="1" applyAlignment="1">
      <alignment horizontal="center" vertical="center"/>
    </xf>
    <xf numFmtId="0" fontId="3" fillId="14" borderId="25" xfId="0" applyFont="1" applyFill="1" applyBorder="1"/>
    <xf numFmtId="0" fontId="0" fillId="14" borderId="57" xfId="0" applyFill="1" applyBorder="1"/>
    <xf numFmtId="0" fontId="3" fillId="0" borderId="0" xfId="0" applyFont="1" applyBorder="1"/>
    <xf numFmtId="0" fontId="4" fillId="0" borderId="0" xfId="0" applyFont="1" applyFill="1" applyBorder="1" applyAlignment="1"/>
    <xf numFmtId="0" fontId="3" fillId="3" borderId="19" xfId="0" applyFont="1" applyFill="1" applyBorder="1" applyAlignment="1">
      <alignment horizontal="left" vertical="center"/>
    </xf>
    <xf numFmtId="0" fontId="0" fillId="14" borderId="17" xfId="0" applyFill="1" applyBorder="1" applyAlignment="1">
      <alignment horizontal="center" vertical="center"/>
    </xf>
    <xf numFmtId="0" fontId="0" fillId="14" borderId="18" xfId="0" applyFill="1" applyBorder="1" applyAlignment="1">
      <alignment horizontal="center" vertical="center"/>
    </xf>
    <xf numFmtId="0" fontId="1" fillId="0" borderId="41" xfId="0" applyFont="1" applyFill="1" applyBorder="1" applyAlignment="1">
      <alignment wrapText="1"/>
    </xf>
    <xf numFmtId="0" fontId="0" fillId="0" borderId="42" xfId="0" applyFill="1" applyBorder="1"/>
    <xf numFmtId="0" fontId="3" fillId="0" borderId="2" xfId="0" applyFont="1" applyFill="1" applyBorder="1" applyAlignment="1">
      <alignment horizontal="left" vertical="center" wrapText="1"/>
    </xf>
    <xf numFmtId="0" fontId="3" fillId="0" borderId="41" xfId="0" applyFont="1" applyFill="1" applyBorder="1" applyAlignment="1">
      <alignment wrapText="1"/>
    </xf>
    <xf numFmtId="0" fontId="3" fillId="0" borderId="42" xfId="0" applyFont="1" applyFill="1" applyBorder="1" applyAlignment="1">
      <alignment horizontal="left" vertical="center" wrapText="1"/>
    </xf>
    <xf numFmtId="0" fontId="1" fillId="0" borderId="12"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0" borderId="13" xfId="0" applyFont="1" applyBorder="1" applyAlignment="1">
      <alignment horizontal="center" vertical="center" wrapText="1"/>
    </xf>
    <xf numFmtId="0" fontId="1" fillId="0" borderId="10" xfId="0" applyFont="1" applyBorder="1" applyAlignment="1">
      <alignment horizontal="center" vertical="center" wrapText="1"/>
    </xf>
    <xf numFmtId="0" fontId="0" fillId="6" borderId="2" xfId="0" applyFill="1" applyBorder="1" applyAlignment="1">
      <alignment horizontal="center" vertical="center"/>
    </xf>
    <xf numFmtId="0" fontId="0" fillId="6" borderId="31" xfId="0" applyFill="1" applyBorder="1" applyAlignment="1">
      <alignment horizontal="center" vertical="center"/>
    </xf>
    <xf numFmtId="0" fontId="0" fillId="0" borderId="69" xfId="0" applyFill="1" applyBorder="1" applyAlignment="1">
      <alignment horizontal="left"/>
    </xf>
    <xf numFmtId="0" fontId="14" fillId="13" borderId="15" xfId="0" applyFont="1" applyFill="1" applyBorder="1" applyAlignment="1">
      <alignment horizontal="center" vertical="center"/>
    </xf>
    <xf numFmtId="0" fontId="13" fillId="0" borderId="0" xfId="0" applyFont="1" applyFill="1" applyBorder="1"/>
    <xf numFmtId="0" fontId="13" fillId="0" borderId="0" xfId="0" applyFont="1" applyBorder="1"/>
    <xf numFmtId="0" fontId="3" fillId="3" borderId="18" xfId="0" applyFont="1" applyFill="1" applyBorder="1" applyAlignment="1"/>
    <xf numFmtId="0" fontId="3" fillId="0" borderId="43" xfId="0" applyFont="1" applyBorder="1"/>
    <xf numFmtId="165" fontId="16" fillId="2" borderId="9" xfId="0" applyNumberFormat="1" applyFont="1" applyFill="1" applyBorder="1" applyAlignment="1">
      <alignment horizontal="center" vertical="center"/>
    </xf>
    <xf numFmtId="165" fontId="16" fillId="2" borderId="9" xfId="0" applyNumberFormat="1" applyFont="1" applyFill="1" applyBorder="1" applyAlignment="1">
      <alignment horizontal="center" vertical="center" wrapText="1"/>
    </xf>
    <xf numFmtId="0" fontId="3" fillId="4" borderId="35" xfId="0" applyFont="1" applyFill="1" applyBorder="1" applyAlignment="1">
      <alignment horizontal="center" vertical="center"/>
    </xf>
    <xf numFmtId="0" fontId="3" fillId="4" borderId="66" xfId="0" applyFont="1" applyFill="1" applyBorder="1" applyAlignment="1">
      <alignment horizontal="center" vertical="center"/>
    </xf>
    <xf numFmtId="0" fontId="3" fillId="4" borderId="37" xfId="0" applyFont="1" applyFill="1" applyBorder="1" applyAlignment="1">
      <alignment horizontal="center" vertical="center"/>
    </xf>
    <xf numFmtId="0" fontId="3" fillId="0" borderId="74" xfId="0" applyFont="1" applyFill="1" applyBorder="1" applyAlignment="1">
      <alignment vertical="center" wrapText="1"/>
    </xf>
    <xf numFmtId="0" fontId="3" fillId="0" borderId="40" xfId="0" applyFont="1" applyFill="1" applyBorder="1" applyAlignment="1">
      <alignment horizontal="center" vertical="center" wrapText="1"/>
    </xf>
    <xf numFmtId="0" fontId="3" fillId="0" borderId="22" xfId="0" applyFont="1" applyFill="1" applyBorder="1" applyAlignment="1">
      <alignment vertical="center" wrapText="1"/>
    </xf>
    <xf numFmtId="0" fontId="8" fillId="0" borderId="32" xfId="0" applyFont="1" applyBorder="1" applyAlignment="1">
      <alignment horizontal="center" vertical="center"/>
    </xf>
    <xf numFmtId="0" fontId="3" fillId="0" borderId="35" xfId="0" applyFont="1" applyFill="1" applyBorder="1" applyAlignment="1">
      <alignment vertical="center" wrapText="1"/>
    </xf>
    <xf numFmtId="0" fontId="3" fillId="0" borderId="66" xfId="0" applyFont="1" applyFill="1" applyBorder="1" applyAlignment="1">
      <alignment horizontal="center" vertical="center" wrapText="1"/>
    </xf>
    <xf numFmtId="0" fontId="3" fillId="14" borderId="19" xfId="0" applyFont="1" applyFill="1" applyBorder="1"/>
    <xf numFmtId="0" fontId="3" fillId="15" borderId="72" xfId="0" applyFont="1" applyFill="1" applyBorder="1" applyAlignment="1">
      <alignment horizontal="center" vertical="center" wrapText="1"/>
    </xf>
    <xf numFmtId="0" fontId="3" fillId="15" borderId="59" xfId="0" applyFont="1" applyFill="1" applyBorder="1" applyAlignment="1">
      <alignment horizontal="center" vertical="center" wrapText="1"/>
    </xf>
    <xf numFmtId="0" fontId="3" fillId="15" borderId="27" xfId="0" applyFont="1" applyFill="1" applyBorder="1" applyAlignment="1">
      <alignment horizontal="center" vertical="center" wrapText="1"/>
    </xf>
    <xf numFmtId="0" fontId="8" fillId="15" borderId="72" xfId="0" applyFont="1" applyFill="1" applyBorder="1" applyAlignment="1">
      <alignment horizontal="center" vertical="center"/>
    </xf>
    <xf numFmtId="0" fontId="8" fillId="15" borderId="27" xfId="0" applyFont="1" applyFill="1" applyBorder="1" applyAlignment="1">
      <alignment horizontal="center" vertical="center"/>
    </xf>
    <xf numFmtId="0" fontId="8" fillId="15" borderId="73" xfId="0" applyFont="1" applyFill="1" applyBorder="1" applyAlignment="1">
      <alignment horizontal="center" vertical="center"/>
    </xf>
    <xf numFmtId="0" fontId="3" fillId="15" borderId="68" xfId="0" applyFont="1" applyFill="1" applyBorder="1" applyAlignment="1">
      <alignment horizontal="center" vertical="center" wrapText="1"/>
    </xf>
    <xf numFmtId="0" fontId="8" fillId="15" borderId="28" xfId="0" applyFont="1" applyFill="1" applyBorder="1" applyAlignment="1">
      <alignment horizontal="center" vertical="center"/>
    </xf>
    <xf numFmtId="0" fontId="3" fillId="0" borderId="0" xfId="0" applyFont="1"/>
    <xf numFmtId="0" fontId="3" fillId="10" borderId="35" xfId="0" applyFont="1" applyFill="1" applyBorder="1" applyAlignment="1">
      <alignment vertical="center" wrapText="1"/>
    </xf>
    <xf numFmtId="0" fontId="3" fillId="10" borderId="66" xfId="0" applyFont="1" applyFill="1" applyBorder="1" applyAlignment="1">
      <alignment horizontal="center" vertical="center" wrapText="1"/>
    </xf>
    <xf numFmtId="0" fontId="8" fillId="10" borderId="66" xfId="0" applyFont="1" applyFill="1" applyBorder="1" applyAlignment="1">
      <alignment horizontal="center" vertical="center"/>
    </xf>
    <xf numFmtId="0" fontId="8" fillId="10" borderId="37" xfId="0" applyFont="1" applyFill="1" applyBorder="1" applyAlignment="1">
      <alignment horizontal="center" vertical="center"/>
    </xf>
    <xf numFmtId="0" fontId="3" fillId="3" borderId="35" xfId="0" applyFont="1" applyFill="1" applyBorder="1" applyAlignment="1">
      <alignment vertical="center" wrapText="1"/>
    </xf>
    <xf numFmtId="0" fontId="3" fillId="3" borderId="66" xfId="0" applyFont="1" applyFill="1" applyBorder="1" applyAlignment="1">
      <alignment horizontal="center" vertical="center" wrapText="1"/>
    </xf>
    <xf numFmtId="0" fontId="8" fillId="3" borderId="66" xfId="0" applyFont="1" applyFill="1" applyBorder="1" applyAlignment="1">
      <alignment horizontal="center" vertical="center"/>
    </xf>
    <xf numFmtId="0" fontId="8" fillId="3" borderId="37" xfId="0" applyFont="1" applyFill="1" applyBorder="1" applyAlignment="1">
      <alignment horizontal="center" vertical="center"/>
    </xf>
    <xf numFmtId="0" fontId="17" fillId="13" borderId="37" xfId="0" applyFont="1" applyFill="1" applyBorder="1" applyAlignment="1">
      <alignment horizontal="center" vertical="center"/>
    </xf>
    <xf numFmtId="0" fontId="8" fillId="10" borderId="38" xfId="0" applyFont="1" applyFill="1" applyBorder="1" applyAlignment="1">
      <alignment horizontal="center" vertical="center"/>
    </xf>
    <xf numFmtId="0" fontId="0" fillId="10" borderId="66" xfId="0" applyFill="1" applyBorder="1"/>
    <xf numFmtId="0" fontId="2" fillId="3" borderId="17" xfId="0" applyFont="1" applyFill="1" applyBorder="1" applyAlignment="1">
      <alignment horizontal="left" vertical="center" wrapText="1"/>
    </xf>
    <xf numFmtId="0" fontId="0" fillId="0" borderId="0" xfId="0" applyBorder="1" applyAlignment="1">
      <alignment horizontal="center" vertical="center"/>
    </xf>
    <xf numFmtId="0" fontId="2" fillId="0" borderId="23" xfId="0" applyFont="1" applyFill="1" applyBorder="1" applyAlignment="1">
      <alignment horizontal="center" vertical="center"/>
    </xf>
    <xf numFmtId="0" fontId="2" fillId="0" borderId="21" xfId="0" applyFont="1" applyFill="1" applyBorder="1" applyAlignment="1">
      <alignment horizontal="center" vertical="center" wrapText="1"/>
    </xf>
    <xf numFmtId="0" fontId="3" fillId="0" borderId="25" xfId="0" applyFont="1" applyFill="1" applyBorder="1" applyAlignment="1">
      <alignment vertical="center" wrapText="1"/>
    </xf>
    <xf numFmtId="0" fontId="0" fillId="0" borderId="16" xfId="0" applyBorder="1"/>
    <xf numFmtId="0" fontId="0" fillId="0" borderId="23" xfId="0" applyBorder="1"/>
    <xf numFmtId="0" fontId="3" fillId="12" borderId="22" xfId="0" applyFont="1" applyFill="1" applyBorder="1" applyAlignment="1">
      <alignment vertical="center" wrapText="1"/>
    </xf>
    <xf numFmtId="0" fontId="9" fillId="11" borderId="35" xfId="0" applyFont="1" applyFill="1" applyBorder="1" applyAlignment="1"/>
    <xf numFmtId="0" fontId="9" fillId="11" borderId="66" xfId="0" applyFont="1" applyFill="1" applyBorder="1" applyAlignment="1">
      <alignment horizontal="center"/>
    </xf>
    <xf numFmtId="0" fontId="2" fillId="17" borderId="5"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32" xfId="0" applyFont="1" applyFill="1" applyBorder="1" applyAlignment="1">
      <alignment horizontal="center" vertical="center" wrapText="1"/>
    </xf>
    <xf numFmtId="0" fontId="3" fillId="4" borderId="9" xfId="0" applyFont="1" applyFill="1" applyBorder="1" applyAlignment="1">
      <alignment horizontal="center" vertical="center"/>
    </xf>
    <xf numFmtId="0" fontId="3" fillId="17" borderId="25" xfId="0" applyFont="1" applyFill="1" applyBorder="1" applyAlignment="1">
      <alignment horizontal="left" vertical="center"/>
    </xf>
    <xf numFmtId="0" fontId="3" fillId="17" borderId="22" xfId="0" applyFont="1" applyFill="1" applyBorder="1" applyAlignment="1">
      <alignment horizontal="center" vertical="center"/>
    </xf>
    <xf numFmtId="0" fontId="16" fillId="17" borderId="40" xfId="0" applyFont="1" applyFill="1" applyBorder="1" applyAlignment="1">
      <alignment horizontal="center" vertical="center" wrapText="1"/>
    </xf>
    <xf numFmtId="0" fontId="3" fillId="17" borderId="9" xfId="0" applyFont="1" applyFill="1" applyBorder="1" applyAlignment="1">
      <alignment horizontal="center" vertical="center" wrapText="1"/>
    </xf>
    <xf numFmtId="0" fontId="0" fillId="15" borderId="0" xfId="0" applyFill="1"/>
    <xf numFmtId="0" fontId="0" fillId="15" borderId="74" xfId="0" applyFill="1" applyBorder="1" applyAlignment="1">
      <alignment vertical="center"/>
    </xf>
    <xf numFmtId="0" fontId="0" fillId="15" borderId="40" xfId="0" applyFill="1" applyBorder="1" applyAlignment="1">
      <alignment horizontal="center" vertical="center" wrapText="1"/>
    </xf>
    <xf numFmtId="0" fontId="0" fillId="15" borderId="34" xfId="0" applyFill="1" applyBorder="1" applyAlignment="1">
      <alignment horizontal="center" vertical="center"/>
    </xf>
    <xf numFmtId="0" fontId="19" fillId="9" borderId="31" xfId="0" applyFont="1" applyFill="1" applyBorder="1" applyAlignment="1">
      <alignment horizontal="center" vertical="center" wrapText="1"/>
    </xf>
    <xf numFmtId="0" fontId="21" fillId="18" borderId="58" xfId="0" applyFont="1" applyFill="1" applyBorder="1" applyAlignment="1">
      <alignment horizontal="center" vertical="center"/>
    </xf>
    <xf numFmtId="0" fontId="22" fillId="18" borderId="6" xfId="0" applyFont="1" applyFill="1" applyBorder="1" applyAlignment="1">
      <alignment horizontal="center" vertical="center" textRotation="90" wrapText="1"/>
    </xf>
    <xf numFmtId="0" fontId="22" fillId="18" borderId="43" xfId="0" applyFont="1" applyFill="1" applyBorder="1" applyAlignment="1">
      <alignment horizontal="center" vertical="center" textRotation="90" wrapText="1"/>
    </xf>
    <xf numFmtId="0" fontId="0" fillId="15" borderId="43" xfId="0" applyFill="1" applyBorder="1" applyAlignment="1">
      <alignment vertical="center"/>
    </xf>
    <xf numFmtId="0" fontId="0" fillId="15" borderId="32" xfId="0" applyFill="1" applyBorder="1" applyAlignment="1">
      <alignment horizontal="center" vertical="center"/>
    </xf>
    <xf numFmtId="0" fontId="0" fillId="15" borderId="41" xfId="0" applyFill="1" applyBorder="1" applyAlignment="1">
      <alignment horizontal="center"/>
    </xf>
    <xf numFmtId="0" fontId="20" fillId="18" borderId="3" xfId="0" applyFont="1" applyFill="1" applyBorder="1" applyAlignment="1">
      <alignment horizontal="center" vertical="center" wrapText="1"/>
    </xf>
    <xf numFmtId="0" fontId="20" fillId="18" borderId="58" xfId="0" applyFont="1" applyFill="1" applyBorder="1" applyAlignment="1">
      <alignment horizontal="right" vertical="center" wrapText="1"/>
    </xf>
    <xf numFmtId="0" fontId="21" fillId="5" borderId="58" xfId="0" applyFont="1" applyFill="1" applyBorder="1" applyAlignment="1">
      <alignment horizontal="center" vertical="center"/>
    </xf>
    <xf numFmtId="0" fontId="25" fillId="0" borderId="18" xfId="0" applyFont="1" applyBorder="1" applyAlignment="1">
      <alignment horizontal="justify" vertical="center" wrapText="1"/>
    </xf>
    <xf numFmtId="0" fontId="26" fillId="0" borderId="18" xfId="0" applyFont="1" applyBorder="1" applyAlignment="1">
      <alignment horizontal="center" vertical="center"/>
    </xf>
    <xf numFmtId="41" fontId="0" fillId="15" borderId="12" xfId="2" applyFont="1" applyFill="1" applyBorder="1"/>
    <xf numFmtId="41" fontId="0" fillId="15" borderId="10" xfId="2" applyFont="1" applyFill="1" applyBorder="1"/>
    <xf numFmtId="41" fontId="0" fillId="15" borderId="13" xfId="2" applyFont="1" applyFill="1" applyBorder="1"/>
    <xf numFmtId="0" fontId="25" fillId="0" borderId="58" xfId="0" applyFont="1" applyBorder="1" applyAlignment="1">
      <alignment horizontal="justify" vertical="center" wrapText="1"/>
    </xf>
    <xf numFmtId="0" fontId="26" fillId="0" borderId="58" xfId="0" applyFont="1" applyBorder="1" applyAlignment="1">
      <alignment horizontal="center" vertical="center"/>
    </xf>
    <xf numFmtId="41" fontId="0" fillId="15" borderId="0" xfId="2" applyFont="1" applyFill="1"/>
    <xf numFmtId="0" fontId="0" fillId="15" borderId="54" xfId="0" applyFill="1" applyBorder="1" applyAlignment="1">
      <alignment vertical="center"/>
    </xf>
    <xf numFmtId="0" fontId="0" fillId="15" borderId="75" xfId="0" applyFill="1" applyBorder="1" applyAlignment="1">
      <alignment horizontal="center" vertical="center"/>
    </xf>
    <xf numFmtId="0" fontId="0" fillId="15" borderId="43" xfId="0" applyFill="1" applyBorder="1"/>
    <xf numFmtId="0" fontId="0" fillId="15" borderId="43" xfId="0" applyFill="1" applyBorder="1" applyAlignment="1">
      <alignment horizontal="left" vertical="center"/>
    </xf>
    <xf numFmtId="0" fontId="0" fillId="15" borderId="43" xfId="0" applyFill="1" applyBorder="1" applyAlignment="1">
      <alignment horizontal="center" vertical="center"/>
    </xf>
    <xf numFmtId="0" fontId="0" fillId="15" borderId="0" xfId="0" applyFill="1" applyBorder="1"/>
    <xf numFmtId="0" fontId="27" fillId="0" borderId="58" xfId="0" applyFont="1" applyBorder="1" applyAlignment="1">
      <alignment horizontal="justify" vertical="center" wrapText="1"/>
    </xf>
    <xf numFmtId="0" fontId="0" fillId="15" borderId="43" xfId="0" applyFill="1" applyBorder="1" applyAlignment="1">
      <alignment horizontal="center"/>
    </xf>
    <xf numFmtId="0" fontId="20" fillId="18" borderId="58" xfId="0" applyFont="1" applyFill="1" applyBorder="1" applyAlignment="1">
      <alignment horizontal="justify" vertical="center" wrapText="1"/>
    </xf>
    <xf numFmtId="0" fontId="28" fillId="18" borderId="58" xfId="0" applyFont="1" applyFill="1" applyBorder="1" applyAlignment="1">
      <alignment horizontal="center" vertical="center"/>
    </xf>
    <xf numFmtId="0" fontId="24" fillId="0" borderId="0" xfId="0" applyFont="1" applyBorder="1" applyAlignment="1">
      <alignment vertical="center" wrapText="1"/>
    </xf>
    <xf numFmtId="0" fontId="20" fillId="15" borderId="0" xfId="0" applyFont="1" applyFill="1" applyBorder="1" applyAlignment="1">
      <alignment horizontal="justify" vertical="center" wrapText="1"/>
    </xf>
    <xf numFmtId="0" fontId="29" fillId="18" borderId="15" xfId="0" applyFont="1" applyFill="1" applyBorder="1" applyAlignment="1">
      <alignment horizontal="center" vertical="center"/>
    </xf>
    <xf numFmtId="0" fontId="29" fillId="18" borderId="58" xfId="0" applyFont="1" applyFill="1" applyBorder="1" applyAlignment="1">
      <alignment horizontal="center" vertical="center"/>
    </xf>
    <xf numFmtId="0" fontId="24" fillId="15" borderId="0" xfId="0" applyFont="1" applyFill="1" applyBorder="1" applyAlignment="1">
      <alignment vertical="center" wrapText="1"/>
    </xf>
    <xf numFmtId="0" fontId="28" fillId="15" borderId="0" xfId="0" applyFont="1" applyFill="1" applyBorder="1" applyAlignment="1">
      <alignment horizontal="center" vertical="center"/>
    </xf>
    <xf numFmtId="0" fontId="24" fillId="0" borderId="3" xfId="0" applyFont="1" applyBorder="1" applyAlignment="1">
      <alignment vertical="center" wrapText="1"/>
    </xf>
    <xf numFmtId="0" fontId="28" fillId="5" borderId="58" xfId="0" applyFont="1" applyFill="1" applyBorder="1" applyAlignment="1">
      <alignment horizontal="center" vertical="center"/>
    </xf>
    <xf numFmtId="0" fontId="21" fillId="18" borderId="58" xfId="0" applyFont="1" applyFill="1" applyBorder="1" applyAlignment="1">
      <alignment vertical="center" wrapText="1"/>
    </xf>
    <xf numFmtId="43" fontId="0" fillId="15" borderId="0" xfId="1" applyFont="1" applyFill="1"/>
    <xf numFmtId="9" fontId="0" fillId="15" borderId="0" xfId="3" applyFont="1" applyFill="1"/>
    <xf numFmtId="0" fontId="0" fillId="0" borderId="57" xfId="0" applyFill="1" applyBorder="1" applyAlignment="1">
      <alignment horizontal="left"/>
    </xf>
    <xf numFmtId="0" fontId="21" fillId="17" borderId="58" xfId="0" applyFont="1" applyFill="1" applyBorder="1" applyAlignment="1">
      <alignment horizontal="center" vertical="center"/>
    </xf>
    <xf numFmtId="0" fontId="0" fillId="0" borderId="0" xfId="0" applyFill="1" applyBorder="1" applyAlignment="1">
      <alignment horizontal="center"/>
    </xf>
    <xf numFmtId="0" fontId="2" fillId="4" borderId="55" xfId="0" applyFont="1" applyFill="1" applyBorder="1" applyAlignment="1">
      <alignment horizontal="center" vertical="center" textRotation="90" wrapText="1"/>
    </xf>
    <xf numFmtId="9" fontId="16" fillId="17" borderId="9" xfId="0" applyNumberFormat="1" applyFont="1" applyFill="1" applyBorder="1" applyAlignment="1">
      <alignment horizontal="center" vertical="center"/>
    </xf>
    <xf numFmtId="0" fontId="2" fillId="17" borderId="11" xfId="0" applyFont="1" applyFill="1" applyBorder="1" applyAlignment="1">
      <alignment horizontal="center" vertical="center" wrapText="1"/>
    </xf>
    <xf numFmtId="0" fontId="2" fillId="17" borderId="9" xfId="0" applyFont="1" applyFill="1" applyBorder="1" applyAlignment="1">
      <alignment horizontal="center" vertical="center" wrapText="1"/>
    </xf>
    <xf numFmtId="0" fontId="2" fillId="17" borderId="7" xfId="0" applyFont="1" applyFill="1" applyBorder="1" applyAlignment="1">
      <alignment horizontal="center" vertical="center" wrapText="1"/>
    </xf>
    <xf numFmtId="0" fontId="0" fillId="0" borderId="6" xfId="0" applyBorder="1"/>
    <xf numFmtId="0" fontId="0" fillId="9" borderId="4" xfId="0" applyFill="1" applyBorder="1" applyAlignment="1">
      <alignment horizontal="center" vertical="center"/>
    </xf>
    <xf numFmtId="0" fontId="0" fillId="0" borderId="77" xfId="0" applyBorder="1"/>
    <xf numFmtId="0" fontId="0" fillId="0" borderId="37" xfId="0" applyFill="1" applyBorder="1" applyAlignment="1">
      <alignment horizontal="center" vertical="center"/>
    </xf>
    <xf numFmtId="0" fontId="0" fillId="9" borderId="53" xfId="0" applyFill="1" applyBorder="1" applyAlignment="1">
      <alignment horizontal="center" vertical="center"/>
    </xf>
    <xf numFmtId="0" fontId="0" fillId="9" borderId="37" xfId="0" applyFill="1" applyBorder="1" applyAlignment="1">
      <alignment horizontal="center" vertical="center"/>
    </xf>
    <xf numFmtId="0" fontId="2" fillId="17" borderId="65" xfId="0" applyFont="1" applyFill="1" applyBorder="1" applyAlignment="1">
      <alignment horizontal="center" vertical="center" wrapText="1"/>
    </xf>
    <xf numFmtId="0" fontId="2" fillId="17" borderId="59" xfId="0" applyFont="1" applyFill="1" applyBorder="1" applyAlignment="1">
      <alignment horizontal="center" vertical="center" wrapText="1"/>
    </xf>
    <xf numFmtId="0" fontId="2" fillId="17" borderId="68" xfId="0" applyFont="1" applyFill="1" applyBorder="1" applyAlignment="1">
      <alignment horizontal="center" vertical="center" wrapText="1"/>
    </xf>
    <xf numFmtId="0" fontId="2" fillId="17" borderId="71" xfId="0" applyFont="1" applyFill="1" applyBorder="1" applyAlignment="1">
      <alignment horizontal="center" vertical="center" wrapText="1"/>
    </xf>
    <xf numFmtId="0" fontId="2" fillId="17" borderId="73" xfId="0" applyFont="1" applyFill="1" applyBorder="1" applyAlignment="1">
      <alignment horizontal="center" vertical="center" wrapText="1"/>
    </xf>
    <xf numFmtId="0" fontId="0" fillId="0" borderId="67" xfId="0" applyBorder="1" applyAlignment="1">
      <alignment horizontal="center" vertical="center"/>
    </xf>
    <xf numFmtId="0" fontId="0" fillId="0" borderId="40" xfId="0" applyBorder="1" applyAlignment="1">
      <alignment horizontal="center" vertical="center"/>
    </xf>
    <xf numFmtId="0" fontId="0" fillId="0" borderId="34" xfId="0" applyBorder="1" applyAlignment="1">
      <alignment horizontal="center" vertical="center"/>
    </xf>
    <xf numFmtId="0" fontId="0" fillId="6" borderId="35" xfId="0" applyFill="1" applyBorder="1" applyAlignment="1">
      <alignment horizontal="center" vertical="center"/>
    </xf>
    <xf numFmtId="0" fontId="0" fillId="6" borderId="61" xfId="0" applyFill="1" applyBorder="1" applyAlignment="1">
      <alignment horizontal="center" vertical="center"/>
    </xf>
    <xf numFmtId="0" fontId="0" fillId="6" borderId="66" xfId="0" applyFill="1" applyBorder="1" applyAlignment="1">
      <alignment horizontal="center" vertical="center"/>
    </xf>
    <xf numFmtId="0" fontId="4" fillId="6" borderId="66" xfId="0" applyFont="1" applyFill="1" applyBorder="1" applyAlignment="1">
      <alignment horizontal="center" vertical="center"/>
    </xf>
    <xf numFmtId="0" fontId="4" fillId="6" borderId="26" xfId="0" applyFont="1" applyFill="1" applyBorder="1" applyAlignment="1">
      <alignment horizontal="center" vertical="center"/>
    </xf>
    <xf numFmtId="0" fontId="0" fillId="6" borderId="28" xfId="0" applyFill="1" applyBorder="1" applyAlignment="1">
      <alignment horizontal="center" vertical="center"/>
    </xf>
    <xf numFmtId="0" fontId="2" fillId="14" borderId="68" xfId="0" applyFont="1" applyFill="1" applyBorder="1" applyAlignment="1">
      <alignment horizontal="center" textRotation="90" wrapText="1"/>
    </xf>
    <xf numFmtId="0" fontId="2" fillId="14" borderId="28" xfId="0" applyFont="1" applyFill="1" applyBorder="1" applyAlignment="1">
      <alignment horizontal="center" textRotation="90" wrapText="1"/>
    </xf>
    <xf numFmtId="0" fontId="6" fillId="0" borderId="19" xfId="0" applyFont="1" applyBorder="1" applyAlignment="1">
      <alignment horizontal="center" vertical="center"/>
    </xf>
    <xf numFmtId="0" fontId="6" fillId="0" borderId="17" xfId="0" applyFont="1" applyBorder="1" applyAlignment="1">
      <alignment horizontal="center" vertical="center"/>
    </xf>
    <xf numFmtId="0" fontId="6" fillId="0" borderId="18" xfId="0" applyFont="1" applyBorder="1" applyAlignment="1">
      <alignment horizontal="center" vertical="center"/>
    </xf>
    <xf numFmtId="49" fontId="3" fillId="16" borderId="72" xfId="0" applyNumberFormat="1" applyFont="1" applyFill="1" applyBorder="1" applyAlignment="1">
      <alignment horizontal="center" vertical="center" textRotation="90" wrapText="1"/>
    </xf>
    <xf numFmtId="49" fontId="3" fillId="16" borderId="9" xfId="0" applyNumberFormat="1" applyFont="1" applyFill="1" applyBorder="1" applyAlignment="1">
      <alignment horizontal="center" vertical="center" textRotation="90"/>
    </xf>
    <xf numFmtId="0" fontId="2" fillId="10" borderId="43" xfId="0" applyFont="1" applyFill="1" applyBorder="1" applyAlignment="1">
      <alignment horizontal="left"/>
    </xf>
    <xf numFmtId="0" fontId="3" fillId="16" borderId="74" xfId="0" applyFont="1" applyFill="1" applyBorder="1" applyAlignment="1">
      <alignment horizontal="center" vertical="center"/>
    </xf>
    <xf numFmtId="0" fontId="3" fillId="16" borderId="22" xfId="0" applyFont="1" applyFill="1" applyBorder="1" applyAlignment="1">
      <alignment horizontal="center" vertical="center"/>
    </xf>
    <xf numFmtId="49" fontId="3" fillId="16" borderId="72" xfId="0" applyNumberFormat="1" applyFont="1" applyFill="1" applyBorder="1" applyAlignment="1">
      <alignment horizontal="left" textRotation="90" wrapText="1"/>
    </xf>
    <xf numFmtId="49" fontId="3" fillId="16" borderId="9" xfId="0" applyNumberFormat="1" applyFont="1" applyFill="1" applyBorder="1" applyAlignment="1">
      <alignment horizontal="left" textRotation="90"/>
    </xf>
    <xf numFmtId="49" fontId="3" fillId="16" borderId="72" xfId="0" applyNumberFormat="1" applyFont="1" applyFill="1" applyBorder="1" applyAlignment="1">
      <alignment horizontal="left" vertical="center" textRotation="90" wrapText="1"/>
    </xf>
    <xf numFmtId="49" fontId="3" fillId="16" borderId="9" xfId="0" applyNumberFormat="1" applyFont="1" applyFill="1" applyBorder="1" applyAlignment="1">
      <alignment horizontal="left" vertical="center" textRotation="90"/>
    </xf>
    <xf numFmtId="0" fontId="2" fillId="16" borderId="2" xfId="0" applyFont="1" applyFill="1" applyBorder="1" applyAlignment="1">
      <alignment horizontal="center" vertical="center"/>
    </xf>
    <xf numFmtId="0" fontId="2" fillId="16" borderId="41" xfId="0" applyFont="1" applyFill="1" applyBorder="1" applyAlignment="1">
      <alignment horizontal="center" vertical="center"/>
    </xf>
    <xf numFmtId="0" fontId="2" fillId="16" borderId="24" xfId="0" applyFont="1" applyFill="1" applyBorder="1" applyAlignment="1">
      <alignment horizontal="center" vertical="center" wrapText="1"/>
    </xf>
    <xf numFmtId="0" fontId="2" fillId="16" borderId="3" xfId="0" applyFont="1" applyFill="1" applyBorder="1" applyAlignment="1">
      <alignment horizontal="center" vertical="center" wrapText="1"/>
    </xf>
    <xf numFmtId="0" fontId="2" fillId="16" borderId="50" xfId="0" applyFont="1" applyFill="1" applyBorder="1" applyAlignment="1">
      <alignment horizontal="center" vertical="center" wrapText="1"/>
    </xf>
    <xf numFmtId="0" fontId="2" fillId="0" borderId="45"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10" fontId="2" fillId="0" borderId="43" xfId="0" applyNumberFormat="1"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32" xfId="0" applyFont="1" applyFill="1" applyBorder="1" applyAlignment="1">
      <alignment horizontal="center" vertical="center" wrapText="1"/>
    </xf>
    <xf numFmtId="10" fontId="2" fillId="0" borderId="43" xfId="0" applyNumberFormat="1" applyFont="1" applyFill="1" applyBorder="1" applyAlignment="1">
      <alignment horizontal="center" vertical="center"/>
    </xf>
    <xf numFmtId="0" fontId="2" fillId="0" borderId="46" xfId="0" applyFont="1" applyFill="1" applyBorder="1" applyAlignment="1">
      <alignment horizontal="left" vertical="center" wrapText="1"/>
    </xf>
    <xf numFmtId="0" fontId="2" fillId="0" borderId="60" xfId="0" applyFont="1" applyFill="1" applyBorder="1" applyAlignment="1">
      <alignment horizontal="left" vertical="center" wrapText="1"/>
    </xf>
    <xf numFmtId="0" fontId="2" fillId="0" borderId="61" xfId="0" applyFont="1" applyFill="1" applyBorder="1" applyAlignment="1">
      <alignment horizontal="left" vertical="center" wrapText="1"/>
    </xf>
    <xf numFmtId="9" fontId="2" fillId="3" borderId="17" xfId="0" applyNumberFormat="1" applyFont="1" applyFill="1" applyBorder="1" applyAlignment="1">
      <alignment horizontal="center" vertical="center"/>
    </xf>
    <xf numFmtId="0" fontId="2" fillId="3" borderId="18" xfId="0" applyFont="1" applyFill="1" applyBorder="1" applyAlignment="1">
      <alignment horizontal="center" vertical="center"/>
    </xf>
    <xf numFmtId="0" fontId="2" fillId="6" borderId="12" xfId="0" applyFont="1" applyFill="1" applyBorder="1" applyAlignment="1">
      <alignment horizontal="center" vertical="center"/>
    </xf>
    <xf numFmtId="0" fontId="2" fillId="6" borderId="13" xfId="0" applyFont="1" applyFill="1" applyBorder="1" applyAlignment="1">
      <alignment horizontal="center" vertical="center"/>
    </xf>
    <xf numFmtId="0" fontId="2" fillId="16" borderId="33" xfId="0" applyFont="1" applyFill="1" applyBorder="1" applyAlignment="1">
      <alignment horizontal="center" vertical="center"/>
    </xf>
    <xf numFmtId="0" fontId="2" fillId="16" borderId="55" xfId="0" applyFont="1" applyFill="1" applyBorder="1" applyAlignment="1">
      <alignment horizontal="center" vertical="center"/>
    </xf>
    <xf numFmtId="0" fontId="2" fillId="16" borderId="62" xfId="0" applyFont="1" applyFill="1" applyBorder="1" applyAlignment="1">
      <alignment horizontal="center" vertical="center"/>
    </xf>
    <xf numFmtId="0" fontId="2" fillId="16" borderId="47" xfId="0" applyFont="1" applyFill="1" applyBorder="1" applyAlignment="1">
      <alignment horizontal="center" vertical="center"/>
    </xf>
    <xf numFmtId="0" fontId="2" fillId="16" borderId="56" xfId="0" applyFont="1" applyFill="1" applyBorder="1" applyAlignment="1">
      <alignment horizontal="center" vertical="center"/>
    </xf>
    <xf numFmtId="0" fontId="2" fillId="16" borderId="11" xfId="0" applyFont="1" applyFill="1" applyBorder="1" applyAlignment="1">
      <alignment horizontal="center" vertical="center"/>
    </xf>
    <xf numFmtId="0" fontId="2" fillId="16" borderId="40" xfId="0" applyFont="1" applyFill="1" applyBorder="1" applyAlignment="1">
      <alignment horizontal="center" wrapText="1"/>
    </xf>
    <xf numFmtId="0" fontId="2" fillId="16" borderId="43" xfId="0" applyFont="1" applyFill="1" applyBorder="1" applyAlignment="1">
      <alignment horizontal="center" wrapText="1"/>
    </xf>
    <xf numFmtId="0" fontId="2" fillId="16" borderId="34" xfId="0" applyFont="1" applyFill="1" applyBorder="1" applyAlignment="1">
      <alignment horizontal="center" wrapText="1"/>
    </xf>
    <xf numFmtId="0" fontId="2" fillId="16" borderId="32" xfId="0" applyFont="1" applyFill="1" applyBorder="1" applyAlignment="1">
      <alignment horizontal="center" wrapText="1"/>
    </xf>
    <xf numFmtId="0" fontId="2" fillId="0" borderId="0" xfId="0" applyFont="1" applyFill="1" applyBorder="1" applyAlignment="1">
      <alignment horizontal="right"/>
    </xf>
    <xf numFmtId="0" fontId="1" fillId="0" borderId="0" xfId="0" applyFont="1" applyFill="1" applyBorder="1" applyAlignment="1">
      <alignment horizontal="center"/>
    </xf>
    <xf numFmtId="10" fontId="2" fillId="0" borderId="54" xfId="0" applyNumberFormat="1" applyFont="1" applyFill="1" applyBorder="1" applyAlignment="1">
      <alignment horizontal="center" vertical="center"/>
    </xf>
    <xf numFmtId="0" fontId="2" fillId="0" borderId="54" xfId="0" applyFont="1" applyFill="1" applyBorder="1" applyAlignment="1">
      <alignment horizontal="center" vertical="center"/>
    </xf>
    <xf numFmtId="0" fontId="2" fillId="16" borderId="12" xfId="0" applyFont="1" applyFill="1" applyBorder="1" applyAlignment="1">
      <alignment horizontal="left" vertical="center" wrapText="1"/>
    </xf>
    <xf numFmtId="0" fontId="2" fillId="16" borderId="10" xfId="0" applyFont="1" applyFill="1" applyBorder="1" applyAlignment="1">
      <alignment horizontal="left" vertical="center" wrapText="1"/>
    </xf>
    <xf numFmtId="10" fontId="2" fillId="0" borderId="10" xfId="0" applyNumberFormat="1" applyFont="1" applyFill="1" applyBorder="1" applyAlignment="1">
      <alignment horizontal="center" vertical="center"/>
    </xf>
    <xf numFmtId="0" fontId="2" fillId="0" borderId="10"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 fillId="0" borderId="9" xfId="0" applyFont="1" applyFill="1" applyBorder="1" applyAlignment="1">
      <alignment horizontal="left" vertical="center" wrapText="1"/>
    </xf>
    <xf numFmtId="10" fontId="2" fillId="0" borderId="9" xfId="0" applyNumberFormat="1" applyFont="1" applyFill="1" applyBorder="1" applyAlignment="1">
      <alignment horizontal="center" vertical="center"/>
    </xf>
    <xf numFmtId="0" fontId="2" fillId="6" borderId="9" xfId="0" applyFont="1" applyFill="1" applyBorder="1" applyAlignment="1">
      <alignment horizontal="center" vertical="center"/>
    </xf>
    <xf numFmtId="0" fontId="2" fillId="6" borderId="7" xfId="0" applyFont="1" applyFill="1" applyBorder="1" applyAlignment="1">
      <alignment horizontal="center" vertical="center"/>
    </xf>
    <xf numFmtId="0" fontId="2" fillId="5" borderId="12" xfId="0" applyFont="1" applyFill="1" applyBorder="1" applyAlignment="1">
      <alignment horizontal="center" vertical="center"/>
    </xf>
    <xf numFmtId="0" fontId="2" fillId="5" borderId="13" xfId="0" applyFont="1" applyFill="1" applyBorder="1" applyAlignment="1">
      <alignment horizontal="center" vertical="center"/>
    </xf>
    <xf numFmtId="0" fontId="2" fillId="3" borderId="19"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10" fillId="7" borderId="19" xfId="0" applyFont="1" applyFill="1" applyBorder="1" applyAlignment="1">
      <alignment horizontal="center"/>
    </xf>
    <xf numFmtId="0" fontId="10" fillId="7" borderId="17" xfId="0" applyFont="1" applyFill="1" applyBorder="1" applyAlignment="1">
      <alignment horizontal="center"/>
    </xf>
    <xf numFmtId="0" fontId="10" fillId="7" borderId="18" xfId="0" applyFont="1" applyFill="1" applyBorder="1" applyAlignment="1">
      <alignment horizontal="center"/>
    </xf>
    <xf numFmtId="0" fontId="4" fillId="0" borderId="51" xfId="0" applyFont="1" applyBorder="1" applyAlignment="1">
      <alignment horizontal="center" vertical="center" wrapText="1"/>
    </xf>
    <xf numFmtId="0" fontId="0" fillId="0" borderId="0" xfId="0" applyBorder="1" applyAlignment="1">
      <alignment horizontal="center" vertical="center" wrapText="1"/>
    </xf>
    <xf numFmtId="0" fontId="0" fillId="0" borderId="23" xfId="0" applyBorder="1" applyAlignment="1">
      <alignment horizontal="center" vertical="center" wrapText="1"/>
    </xf>
    <xf numFmtId="0" fontId="0" fillId="0" borderId="51" xfId="0" applyBorder="1" applyAlignment="1">
      <alignment horizontal="center" vertical="center" wrapText="1"/>
    </xf>
    <xf numFmtId="0" fontId="0" fillId="0" borderId="30" xfId="0" applyBorder="1" applyAlignment="1">
      <alignment horizontal="center" vertical="center" wrapText="1"/>
    </xf>
    <xf numFmtId="0" fontId="0" fillId="0" borderId="57" xfId="0" applyBorder="1" applyAlignment="1">
      <alignment horizontal="center" vertical="center" wrapText="1"/>
    </xf>
    <xf numFmtId="0" fontId="0" fillId="0" borderId="58" xfId="0" applyBorder="1" applyAlignment="1">
      <alignment horizontal="center" vertical="center" wrapText="1"/>
    </xf>
    <xf numFmtId="0" fontId="3" fillId="0" borderId="48" xfId="0" applyFont="1" applyBorder="1" applyAlignment="1">
      <alignment horizontal="center" vertical="center" wrapText="1"/>
    </xf>
    <xf numFmtId="0" fontId="3" fillId="0" borderId="63"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2" fillId="3" borderId="19"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11" fillId="0" borderId="71" xfId="0" applyFont="1" applyBorder="1" applyAlignment="1">
      <alignment horizontal="center" vertical="center"/>
    </xf>
    <xf numFmtId="0" fontId="11" fillId="0" borderId="29" xfId="0" applyFont="1" applyBorder="1" applyAlignment="1">
      <alignment horizontal="center" vertical="center"/>
    </xf>
    <xf numFmtId="0" fontId="3" fillId="17" borderId="31" xfId="0" applyFont="1" applyFill="1" applyBorder="1" applyAlignment="1">
      <alignment horizontal="center" vertical="center" wrapText="1"/>
    </xf>
    <xf numFmtId="0" fontId="3" fillId="17" borderId="50" xfId="0" applyFont="1" applyFill="1" applyBorder="1" applyAlignment="1">
      <alignment horizontal="center" vertical="center" wrapText="1"/>
    </xf>
    <xf numFmtId="0" fontId="11" fillId="0" borderId="33" xfId="0" applyFont="1" applyBorder="1" applyAlignment="1">
      <alignment horizontal="center" vertical="center"/>
    </xf>
    <xf numFmtId="0" fontId="2" fillId="4" borderId="19" xfId="0" applyFont="1" applyFill="1" applyBorder="1" applyAlignment="1">
      <alignment horizontal="center"/>
    </xf>
    <xf numFmtId="0" fontId="2" fillId="4" borderId="17" xfId="0" applyFont="1" applyFill="1" applyBorder="1" applyAlignment="1">
      <alignment horizontal="center"/>
    </xf>
    <xf numFmtId="0" fontId="2" fillId="4" borderId="18" xfId="0" applyFont="1" applyFill="1" applyBorder="1" applyAlignment="1">
      <alignment horizontal="center"/>
    </xf>
    <xf numFmtId="0" fontId="11" fillId="0" borderId="54" xfId="0" applyFont="1" applyBorder="1" applyAlignment="1">
      <alignment horizontal="center" vertical="center"/>
    </xf>
    <xf numFmtId="0" fontId="11" fillId="0" borderId="59" xfId="0" applyFont="1" applyBorder="1" applyAlignment="1">
      <alignment horizontal="center" vertical="center"/>
    </xf>
    <xf numFmtId="0" fontId="11" fillId="0" borderId="9" xfId="0" applyFont="1" applyBorder="1" applyAlignment="1">
      <alignment horizontal="center" vertical="center"/>
    </xf>
    <xf numFmtId="0" fontId="11" fillId="0" borderId="76" xfId="0" applyFont="1" applyBorder="1" applyAlignment="1">
      <alignment horizontal="center" vertical="center"/>
    </xf>
    <xf numFmtId="0" fontId="11" fillId="0" borderId="49" xfId="0" applyFont="1" applyBorder="1" applyAlignment="1">
      <alignment horizontal="center" vertical="center"/>
    </xf>
    <xf numFmtId="0" fontId="11" fillId="0" borderId="8" xfId="0" applyFont="1" applyBorder="1" applyAlignment="1">
      <alignment horizontal="center" vertical="center"/>
    </xf>
    <xf numFmtId="0" fontId="2" fillId="14" borderId="51" xfId="0" applyFont="1" applyFill="1" applyBorder="1" applyAlignment="1">
      <alignment horizontal="center" textRotation="90" wrapText="1"/>
    </xf>
    <xf numFmtId="0" fontId="2" fillId="14" borderId="30" xfId="0" applyFont="1" applyFill="1" applyBorder="1" applyAlignment="1">
      <alignment horizontal="center" textRotation="90" wrapText="1"/>
    </xf>
    <xf numFmtId="0" fontId="3" fillId="17" borderId="72" xfId="0" applyFont="1" applyFill="1" applyBorder="1" applyAlignment="1">
      <alignment horizontal="center" vertical="center" wrapText="1"/>
    </xf>
    <xf numFmtId="0" fontId="3" fillId="17" borderId="27" xfId="0" applyFont="1" applyFill="1" applyBorder="1" applyAlignment="1">
      <alignment horizontal="center" vertical="center" wrapText="1"/>
    </xf>
    <xf numFmtId="0" fontId="14" fillId="8" borderId="19" xfId="0" applyFont="1" applyFill="1" applyBorder="1" applyAlignment="1">
      <alignment horizontal="center" vertical="center"/>
    </xf>
    <xf numFmtId="0" fontId="14" fillId="8" borderId="18" xfId="0" applyFont="1" applyFill="1" applyBorder="1" applyAlignment="1">
      <alignment horizontal="center" vertical="center"/>
    </xf>
    <xf numFmtId="164" fontId="2" fillId="0" borderId="10" xfId="0" applyNumberFormat="1" applyFont="1" applyFill="1" applyBorder="1" applyAlignment="1">
      <alignment horizontal="center" vertical="center" wrapText="1"/>
    </xf>
    <xf numFmtId="0" fontId="2" fillId="17" borderId="19" xfId="0" applyFont="1" applyFill="1" applyBorder="1" applyAlignment="1">
      <alignment horizontal="left" vertical="center" wrapText="1"/>
    </xf>
    <xf numFmtId="0" fontId="2" fillId="17" borderId="17" xfId="0" applyFont="1" applyFill="1" applyBorder="1" applyAlignment="1">
      <alignment horizontal="left" vertical="center" wrapText="1"/>
    </xf>
    <xf numFmtId="0" fontId="2" fillId="17" borderId="20" xfId="0" applyFont="1" applyFill="1" applyBorder="1" applyAlignment="1">
      <alignment horizontal="left" vertical="center" wrapText="1"/>
    </xf>
    <xf numFmtId="0" fontId="2" fillId="0" borderId="9" xfId="0" applyFont="1" applyFill="1" applyBorder="1" applyAlignment="1">
      <alignment horizontal="center" vertical="center" wrapText="1"/>
    </xf>
    <xf numFmtId="0" fontId="2" fillId="0" borderId="7" xfId="0" applyFont="1" applyFill="1" applyBorder="1" applyAlignment="1">
      <alignment horizontal="center" vertical="center" wrapText="1"/>
    </xf>
    <xf numFmtId="164" fontId="2" fillId="0" borderId="43" xfId="0" applyNumberFormat="1" applyFont="1" applyFill="1" applyBorder="1" applyAlignment="1">
      <alignment horizontal="center" vertical="center" wrapText="1"/>
    </xf>
    <xf numFmtId="164" fontId="2" fillId="0" borderId="54" xfId="0" applyNumberFormat="1" applyFont="1" applyFill="1" applyBorder="1" applyAlignment="1">
      <alignment horizontal="center" vertical="center" wrapText="1"/>
    </xf>
    <xf numFmtId="0" fontId="2" fillId="0" borderId="63"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3" fillId="17" borderId="27" xfId="0" applyFont="1" applyFill="1" applyBorder="1" applyAlignment="1">
      <alignment horizontal="center" vertical="center"/>
    </xf>
    <xf numFmtId="0" fontId="3" fillId="17" borderId="74" xfId="0" applyFont="1" applyFill="1" applyBorder="1" applyAlignment="1">
      <alignment horizontal="center" vertical="center"/>
    </xf>
    <xf numFmtId="0" fontId="3" fillId="17" borderId="35" xfId="0" applyFont="1" applyFill="1" applyBorder="1" applyAlignment="1">
      <alignment horizontal="center" vertical="center"/>
    </xf>
    <xf numFmtId="0" fontId="2" fillId="17" borderId="2" xfId="0" applyFont="1" applyFill="1" applyBorder="1" applyAlignment="1">
      <alignment horizontal="center" vertical="center"/>
    </xf>
    <xf numFmtId="0" fontId="2" fillId="17" borderId="41" xfId="0" applyFont="1" applyFill="1" applyBorder="1" applyAlignment="1">
      <alignment horizontal="center" vertical="center"/>
    </xf>
    <xf numFmtId="0" fontId="2" fillId="17" borderId="40" xfId="0" applyFont="1" applyFill="1" applyBorder="1" applyAlignment="1">
      <alignment horizontal="center" wrapText="1"/>
    </xf>
    <xf numFmtId="0" fontId="2" fillId="17" borderId="43" xfId="0" applyFont="1" applyFill="1" applyBorder="1" applyAlignment="1">
      <alignment horizontal="center" wrapText="1"/>
    </xf>
    <xf numFmtId="0" fontId="2" fillId="17" borderId="48" xfId="0" applyFont="1" applyFill="1" applyBorder="1" applyAlignment="1">
      <alignment horizontal="center" vertical="center" wrapText="1"/>
    </xf>
    <xf numFmtId="0" fontId="2" fillId="17" borderId="21" xfId="0" applyFont="1" applyFill="1" applyBorder="1" applyAlignment="1">
      <alignment horizontal="center" vertical="center" wrapText="1"/>
    </xf>
    <xf numFmtId="0" fontId="2" fillId="17" borderId="50" xfId="0" applyFont="1" applyFill="1" applyBorder="1" applyAlignment="1">
      <alignment horizontal="center" vertical="center" wrapText="1"/>
    </xf>
    <xf numFmtId="0" fontId="2" fillId="17" borderId="42" xfId="0" applyFont="1" applyFill="1" applyBorder="1" applyAlignment="1">
      <alignment horizontal="center" vertical="center"/>
    </xf>
    <xf numFmtId="0" fontId="2" fillId="17" borderId="66" xfId="0" applyFont="1" applyFill="1" applyBorder="1" applyAlignment="1">
      <alignment horizontal="center" wrapText="1"/>
    </xf>
    <xf numFmtId="0" fontId="2" fillId="17" borderId="40" xfId="0" applyFont="1" applyFill="1" applyBorder="1" applyAlignment="1">
      <alignment horizontal="center" vertical="center" wrapText="1"/>
    </xf>
    <xf numFmtId="0" fontId="2" fillId="17" borderId="34" xfId="0" applyFont="1" applyFill="1" applyBorder="1" applyAlignment="1">
      <alignment horizontal="center" vertical="center" wrapText="1"/>
    </xf>
    <xf numFmtId="0" fontId="2" fillId="17" borderId="66" xfId="0" applyFont="1" applyFill="1" applyBorder="1" applyAlignment="1">
      <alignment horizontal="center" vertical="center" wrapText="1"/>
    </xf>
    <xf numFmtId="0" fontId="2" fillId="17" borderId="37" xfId="0" applyFont="1" applyFill="1" applyBorder="1" applyAlignment="1">
      <alignment horizontal="center" vertical="center" wrapText="1"/>
    </xf>
    <xf numFmtId="0" fontId="2" fillId="17" borderId="3" xfId="0" applyFont="1" applyFill="1" applyBorder="1" applyAlignment="1">
      <alignment horizontal="center" vertical="center" wrapText="1"/>
    </xf>
    <xf numFmtId="164" fontId="2" fillId="0" borderId="9" xfId="0" applyNumberFormat="1" applyFont="1" applyFill="1" applyBorder="1" applyAlignment="1">
      <alignment horizontal="center" vertical="center" wrapText="1"/>
    </xf>
    <xf numFmtId="0" fontId="2" fillId="17" borderId="31" xfId="0" applyFont="1" applyFill="1" applyBorder="1" applyAlignment="1">
      <alignment horizontal="center" vertical="center" wrapText="1"/>
    </xf>
    <xf numFmtId="0" fontId="2" fillId="17" borderId="43" xfId="0" applyFont="1" applyFill="1" applyBorder="1" applyAlignment="1">
      <alignment horizontal="center" vertical="center" wrapText="1"/>
    </xf>
    <xf numFmtId="0" fontId="2" fillId="17" borderId="32" xfId="0" applyFont="1" applyFill="1" applyBorder="1" applyAlignment="1">
      <alignment horizontal="center" vertical="center" wrapText="1"/>
    </xf>
    <xf numFmtId="9" fontId="2" fillId="3" borderId="17" xfId="0" applyNumberFormat="1" applyFont="1" applyFill="1" applyBorder="1" applyAlignment="1">
      <alignment horizontal="left" vertical="center"/>
    </xf>
    <xf numFmtId="0" fontId="2" fillId="3" borderId="18" xfId="0" applyFont="1" applyFill="1" applyBorder="1" applyAlignment="1">
      <alignment horizontal="left" vertical="center"/>
    </xf>
    <xf numFmtId="0" fontId="10" fillId="7" borderId="6" xfId="0" applyFont="1" applyFill="1" applyBorder="1" applyAlignment="1">
      <alignment horizontal="center"/>
    </xf>
    <xf numFmtId="0" fontId="10" fillId="7" borderId="4" xfId="0" applyFont="1" applyFill="1" applyBorder="1" applyAlignment="1">
      <alignment horizontal="center"/>
    </xf>
    <xf numFmtId="0" fontId="10" fillId="7" borderId="5" xfId="0" applyFont="1" applyFill="1" applyBorder="1" applyAlignment="1">
      <alignment horizontal="center"/>
    </xf>
    <xf numFmtId="0" fontId="2" fillId="0" borderId="14" xfId="0" applyFont="1" applyFill="1" applyBorder="1" applyAlignment="1">
      <alignment horizontal="center" vertical="center" wrapText="1"/>
    </xf>
    <xf numFmtId="0" fontId="2" fillId="6" borderId="14" xfId="0" applyFont="1" applyFill="1" applyBorder="1" applyAlignment="1">
      <alignment horizontal="center" vertical="center"/>
    </xf>
    <xf numFmtId="0" fontId="2" fillId="17" borderId="24" xfId="0" applyFont="1" applyFill="1" applyBorder="1" applyAlignment="1">
      <alignment horizontal="center" vertical="center"/>
    </xf>
    <xf numFmtId="0" fontId="2" fillId="17" borderId="39" xfId="0" applyFont="1" applyFill="1" applyBorder="1" applyAlignment="1">
      <alignment horizontal="center" vertical="center" wrapText="1"/>
    </xf>
    <xf numFmtId="0" fontId="2" fillId="17" borderId="6" xfId="0" applyFont="1" applyFill="1" applyBorder="1" applyAlignment="1">
      <alignment horizontal="center" vertical="center" wrapText="1"/>
    </xf>
    <xf numFmtId="0" fontId="2" fillId="0" borderId="6" xfId="0" applyFont="1" applyFill="1" applyBorder="1" applyAlignment="1">
      <alignment horizontal="center" vertical="center" wrapText="1"/>
    </xf>
    <xf numFmtId="164" fontId="2" fillId="0" borderId="43" xfId="0" applyNumberFormat="1" applyFont="1" applyFill="1" applyBorder="1" applyAlignment="1">
      <alignment horizontal="center" vertical="center"/>
    </xf>
    <xf numFmtId="164" fontId="2" fillId="0" borderId="54" xfId="0" applyNumberFormat="1" applyFont="1" applyFill="1" applyBorder="1" applyAlignment="1">
      <alignment horizontal="center" vertical="center"/>
    </xf>
    <xf numFmtId="0" fontId="2" fillId="4" borderId="31" xfId="0" applyFont="1" applyFill="1" applyBorder="1" applyAlignment="1">
      <alignment horizontal="center" vertical="center" textRotation="90" wrapText="1"/>
    </xf>
    <xf numFmtId="0" fontId="2" fillId="4" borderId="3" xfId="0" applyFont="1" applyFill="1" applyBorder="1" applyAlignment="1">
      <alignment horizontal="center" vertical="center" textRotation="90" wrapText="1"/>
    </xf>
    <xf numFmtId="0" fontId="2" fillId="4" borderId="50" xfId="0" applyFont="1" applyFill="1" applyBorder="1" applyAlignment="1">
      <alignment horizontal="center" vertical="center" textRotation="90" wrapText="1"/>
    </xf>
    <xf numFmtId="0" fontId="2" fillId="17" borderId="19" xfId="0" applyFont="1" applyFill="1" applyBorder="1" applyAlignment="1">
      <alignment horizontal="center" vertical="center" wrapText="1"/>
    </xf>
    <xf numFmtId="0" fontId="2" fillId="17" borderId="17" xfId="0" applyFont="1" applyFill="1" applyBorder="1" applyAlignment="1">
      <alignment horizontal="center" vertical="center" wrapText="1"/>
    </xf>
    <xf numFmtId="0" fontId="2" fillId="17" borderId="20"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2" fillId="17" borderId="33" xfId="0" applyFont="1" applyFill="1" applyBorder="1" applyAlignment="1">
      <alignment horizontal="center" vertical="center"/>
    </xf>
    <xf numFmtId="0" fontId="2" fillId="17" borderId="55" xfId="0" applyFont="1" applyFill="1" applyBorder="1" applyAlignment="1">
      <alignment horizontal="center" vertical="center"/>
    </xf>
    <xf numFmtId="0" fontId="2" fillId="17" borderId="62" xfId="0" applyFont="1" applyFill="1" applyBorder="1" applyAlignment="1">
      <alignment horizontal="center" vertical="center"/>
    </xf>
    <xf numFmtId="0" fontId="2" fillId="17" borderId="47" xfId="0" applyFont="1" applyFill="1" applyBorder="1" applyAlignment="1">
      <alignment horizontal="center" vertical="center"/>
    </xf>
    <xf numFmtId="0" fontId="2" fillId="17" borderId="56" xfId="0" applyFont="1" applyFill="1" applyBorder="1" applyAlignment="1">
      <alignment horizontal="center" vertical="center"/>
    </xf>
    <xf numFmtId="0" fontId="2" fillId="17" borderId="11" xfId="0" applyFont="1" applyFill="1" applyBorder="1" applyAlignment="1">
      <alignment horizontal="center" vertical="center"/>
    </xf>
    <xf numFmtId="0" fontId="2" fillId="0" borderId="43" xfId="0" applyFont="1" applyFill="1" applyBorder="1" applyAlignment="1">
      <alignment horizontal="left" vertical="center" wrapText="1"/>
    </xf>
    <xf numFmtId="0" fontId="2" fillId="17" borderId="25" xfId="0" applyFont="1" applyFill="1" applyBorder="1" applyAlignment="1">
      <alignment horizontal="center" vertical="center"/>
    </xf>
    <xf numFmtId="0" fontId="2" fillId="17" borderId="57" xfId="0" applyFont="1" applyFill="1" applyBorder="1" applyAlignment="1">
      <alignment horizontal="center" vertical="center"/>
    </xf>
    <xf numFmtId="0" fontId="2" fillId="17" borderId="26" xfId="0" applyFont="1" applyFill="1" applyBorder="1" applyAlignment="1">
      <alignment horizontal="center" vertical="center"/>
    </xf>
    <xf numFmtId="0" fontId="2" fillId="0" borderId="11" xfId="0" applyFont="1" applyFill="1" applyBorder="1" applyAlignment="1">
      <alignment horizontal="left" vertical="center" wrapText="1"/>
    </xf>
    <xf numFmtId="0" fontId="2" fillId="0" borderId="9" xfId="0" applyFont="1" applyFill="1" applyBorder="1" applyAlignment="1">
      <alignment horizontal="left" vertical="center" wrapText="1"/>
    </xf>
    <xf numFmtId="0" fontId="3" fillId="5" borderId="6" xfId="0" applyFont="1" applyFill="1" applyBorder="1" applyAlignment="1">
      <alignment horizontal="left"/>
    </xf>
    <xf numFmtId="0" fontId="3" fillId="5" borderId="4" xfId="0" applyFont="1" applyFill="1" applyBorder="1" applyAlignment="1">
      <alignment horizontal="left"/>
    </xf>
    <xf numFmtId="0" fontId="3" fillId="5" borderId="5" xfId="0" applyFont="1" applyFill="1" applyBorder="1" applyAlignment="1">
      <alignment horizontal="left"/>
    </xf>
    <xf numFmtId="0" fontId="2" fillId="3" borderId="25" xfId="0" applyFont="1" applyFill="1" applyBorder="1" applyAlignment="1">
      <alignment horizontal="left" vertical="center" wrapText="1"/>
    </xf>
    <xf numFmtId="0" fontId="2" fillId="3" borderId="57" xfId="0" applyFont="1" applyFill="1" applyBorder="1" applyAlignment="1">
      <alignment horizontal="left" vertical="center" wrapText="1"/>
    </xf>
    <xf numFmtId="0" fontId="0" fillId="0" borderId="51" xfId="0" applyFill="1" applyBorder="1" applyAlignment="1">
      <alignment horizontal="center"/>
    </xf>
    <xf numFmtId="0" fontId="0" fillId="0" borderId="0" xfId="0" applyFill="1" applyBorder="1" applyAlignment="1">
      <alignment horizontal="center"/>
    </xf>
    <xf numFmtId="0" fontId="0" fillId="0" borderId="65" xfId="0" applyFill="1" applyBorder="1" applyAlignment="1">
      <alignment horizontal="center"/>
    </xf>
    <xf numFmtId="0" fontId="0" fillId="0" borderId="1" xfId="0" applyFill="1" applyBorder="1" applyAlignment="1">
      <alignment horizontal="center"/>
    </xf>
    <xf numFmtId="0" fontId="0" fillId="0" borderId="56" xfId="0" applyFill="1" applyBorder="1" applyAlignment="1">
      <alignment horizontal="center"/>
    </xf>
    <xf numFmtId="0" fontId="0" fillId="0" borderId="11" xfId="0" applyFill="1" applyBorder="1" applyAlignment="1">
      <alignment horizontal="center"/>
    </xf>
    <xf numFmtId="0" fontId="2" fillId="4" borderId="67" xfId="0" applyFont="1" applyFill="1" applyBorder="1" applyAlignment="1">
      <alignment horizontal="center"/>
    </xf>
    <xf numFmtId="0" fontId="2" fillId="4" borderId="40" xfId="0" applyFont="1" applyFill="1" applyBorder="1" applyAlignment="1">
      <alignment horizontal="center"/>
    </xf>
    <xf numFmtId="0" fontId="2" fillId="4" borderId="39" xfId="0" applyFont="1" applyFill="1" applyBorder="1" applyAlignment="1">
      <alignment horizontal="center"/>
    </xf>
    <xf numFmtId="0" fontId="2" fillId="4" borderId="34" xfId="0" applyFont="1" applyFill="1" applyBorder="1" applyAlignment="1">
      <alignment horizontal="center"/>
    </xf>
    <xf numFmtId="0" fontId="3" fillId="17" borderId="3" xfId="0" applyFont="1" applyFill="1" applyBorder="1" applyAlignment="1">
      <alignment horizontal="center" vertical="center" wrapText="1"/>
    </xf>
    <xf numFmtId="0" fontId="3" fillId="17" borderId="69" xfId="0" applyFont="1" applyFill="1" applyBorder="1" applyAlignment="1">
      <alignment horizontal="center" vertical="center" wrapText="1"/>
    </xf>
    <xf numFmtId="0" fontId="2" fillId="17" borderId="16" xfId="0" applyFont="1" applyFill="1" applyBorder="1" applyAlignment="1">
      <alignment horizontal="center" vertical="center"/>
    </xf>
    <xf numFmtId="0" fontId="2" fillId="17" borderId="23" xfId="0" applyFont="1" applyFill="1" applyBorder="1" applyAlignment="1">
      <alignment horizontal="center" vertical="center"/>
    </xf>
    <xf numFmtId="0" fontId="2" fillId="17" borderId="0" xfId="0" applyFont="1" applyFill="1" applyBorder="1" applyAlignment="1">
      <alignment horizontal="center" vertical="center"/>
    </xf>
    <xf numFmtId="0" fontId="1" fillId="17" borderId="31" xfId="0" applyFont="1" applyFill="1" applyBorder="1" applyAlignment="1">
      <alignment horizontal="center" wrapText="1"/>
    </xf>
    <xf numFmtId="0" fontId="1" fillId="17" borderId="3" xfId="0" applyFont="1" applyFill="1" applyBorder="1" applyAlignment="1">
      <alignment horizontal="center" wrapText="1"/>
    </xf>
    <xf numFmtId="0" fontId="2" fillId="17" borderId="19" xfId="0" applyFont="1" applyFill="1" applyBorder="1" applyAlignment="1">
      <alignment horizontal="center"/>
    </xf>
    <xf numFmtId="0" fontId="2" fillId="17" borderId="17" xfId="0" applyFont="1" applyFill="1" applyBorder="1" applyAlignment="1">
      <alignment horizontal="center"/>
    </xf>
    <xf numFmtId="0" fontId="2" fillId="17" borderId="18" xfId="0" applyFont="1" applyFill="1" applyBorder="1" applyAlignment="1">
      <alignment horizontal="center"/>
    </xf>
    <xf numFmtId="0" fontId="1" fillId="17" borderId="50" xfId="0" applyFont="1" applyFill="1" applyBorder="1" applyAlignment="1">
      <alignment horizontal="center" wrapText="1"/>
    </xf>
    <xf numFmtId="0" fontId="1" fillId="17" borderId="29" xfId="0" applyFont="1" applyFill="1" applyBorder="1" applyAlignment="1">
      <alignment horizontal="center"/>
    </xf>
    <xf numFmtId="0" fontId="1" fillId="17" borderId="27" xfId="0" applyFont="1" applyFill="1" applyBorder="1" applyAlignment="1">
      <alignment horizontal="center"/>
    </xf>
    <xf numFmtId="0" fontId="1" fillId="17" borderId="19" xfId="0" applyFont="1" applyFill="1" applyBorder="1" applyAlignment="1">
      <alignment horizontal="center"/>
    </xf>
    <xf numFmtId="0" fontId="1" fillId="17" borderId="17" xfId="0" applyFont="1" applyFill="1" applyBorder="1" applyAlignment="1">
      <alignment horizontal="center"/>
    </xf>
    <xf numFmtId="0" fontId="1" fillId="17" borderId="18" xfId="0" applyFont="1" applyFill="1" applyBorder="1" applyAlignment="1">
      <alignment horizontal="center"/>
    </xf>
    <xf numFmtId="0" fontId="15" fillId="0" borderId="36" xfId="0" applyFont="1" applyBorder="1" applyAlignment="1">
      <alignment horizontal="center" vertical="center" wrapText="1"/>
    </xf>
    <xf numFmtId="0" fontId="15" fillId="0" borderId="64"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5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65"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11" xfId="0" applyFont="1" applyBorder="1" applyAlignment="1">
      <alignment horizontal="center" vertical="center" wrapText="1"/>
    </xf>
    <xf numFmtId="0" fontId="3" fillId="17" borderId="22" xfId="0" applyFont="1" applyFill="1" applyBorder="1" applyAlignment="1">
      <alignment horizontal="center" vertical="center"/>
    </xf>
    <xf numFmtId="0" fontId="1" fillId="0" borderId="64"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65"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11" xfId="0" applyFont="1" applyBorder="1" applyAlignment="1">
      <alignment horizontal="center" vertical="center" wrapText="1"/>
    </xf>
    <xf numFmtId="0" fontId="4" fillId="5" borderId="38" xfId="0" applyFont="1" applyFill="1" applyBorder="1" applyAlignment="1">
      <alignment horizontal="left"/>
    </xf>
    <xf numFmtId="0" fontId="0" fillId="5" borderId="60" xfId="0" applyFill="1" applyBorder="1" applyAlignment="1">
      <alignment horizontal="left"/>
    </xf>
    <xf numFmtId="0" fontId="0" fillId="5" borderId="61" xfId="0" applyFill="1" applyBorder="1" applyAlignment="1">
      <alignment horizontal="left"/>
    </xf>
    <xf numFmtId="0" fontId="0" fillId="0" borderId="36" xfId="0" applyBorder="1" applyAlignment="1">
      <alignment horizontal="center"/>
    </xf>
    <xf numFmtId="0" fontId="0" fillId="0" borderId="64" xfId="0" applyBorder="1" applyAlignment="1">
      <alignment horizontal="center"/>
    </xf>
    <xf numFmtId="0" fontId="0" fillId="0" borderId="70" xfId="0" applyBorder="1" applyAlignment="1">
      <alignment horizontal="center"/>
    </xf>
    <xf numFmtId="0" fontId="0" fillId="0" borderId="51" xfId="0" applyBorder="1" applyAlignment="1">
      <alignment horizontal="center"/>
    </xf>
    <xf numFmtId="0" fontId="0" fillId="0" borderId="0" xfId="0" applyBorder="1" applyAlignment="1">
      <alignment horizontal="center"/>
    </xf>
    <xf numFmtId="0" fontId="0" fillId="0" borderId="23" xfId="0" applyBorder="1" applyAlignment="1">
      <alignment horizontal="center"/>
    </xf>
    <xf numFmtId="0" fontId="0" fillId="0" borderId="30" xfId="0" applyBorder="1" applyAlignment="1">
      <alignment horizontal="center"/>
    </xf>
    <xf numFmtId="0" fontId="0" fillId="0" borderId="57" xfId="0" applyBorder="1" applyAlignment="1">
      <alignment horizontal="center"/>
    </xf>
    <xf numFmtId="0" fontId="0" fillId="0" borderId="58" xfId="0" applyBorder="1" applyAlignment="1">
      <alignment horizontal="center"/>
    </xf>
    <xf numFmtId="0" fontId="10" fillId="7" borderId="44" xfId="0" applyFont="1" applyFill="1" applyBorder="1" applyAlignment="1">
      <alignment horizontal="center"/>
    </xf>
    <xf numFmtId="0" fontId="10" fillId="7" borderId="52" xfId="0" applyFont="1" applyFill="1" applyBorder="1" applyAlignment="1">
      <alignment horizontal="center"/>
    </xf>
    <xf numFmtId="0" fontId="10" fillId="7" borderId="53" xfId="0" applyFont="1" applyFill="1" applyBorder="1" applyAlignment="1">
      <alignment horizontal="center"/>
    </xf>
    <xf numFmtId="0" fontId="4" fillId="5" borderId="6" xfId="0" applyFont="1" applyFill="1" applyBorder="1" applyAlignment="1">
      <alignment horizontal="left"/>
    </xf>
    <xf numFmtId="0" fontId="0" fillId="5" borderId="4" xfId="0" applyFill="1" applyBorder="1" applyAlignment="1">
      <alignment horizontal="left"/>
    </xf>
    <xf numFmtId="0" fontId="0" fillId="5" borderId="5" xfId="0" applyFill="1" applyBorder="1" applyAlignment="1">
      <alignment horizontal="left"/>
    </xf>
    <xf numFmtId="0" fontId="0" fillId="5" borderId="6" xfId="0" applyFill="1" applyBorder="1" applyAlignment="1">
      <alignment horizontal="left"/>
    </xf>
    <xf numFmtId="0" fontId="3" fillId="17" borderId="73" xfId="0" applyFont="1" applyFill="1" applyBorder="1" applyAlignment="1">
      <alignment horizontal="center" vertical="center" wrapText="1"/>
    </xf>
    <xf numFmtId="0" fontId="3" fillId="17" borderId="68" xfId="0" applyFont="1" applyFill="1" applyBorder="1" applyAlignment="1">
      <alignment horizontal="center" vertical="center" wrapText="1"/>
    </xf>
    <xf numFmtId="0" fontId="3" fillId="17" borderId="7" xfId="0" applyFont="1" applyFill="1" applyBorder="1" applyAlignment="1">
      <alignment horizontal="center" vertical="center" wrapText="1"/>
    </xf>
    <xf numFmtId="0" fontId="3" fillId="17" borderId="62" xfId="0" applyFont="1" applyFill="1" applyBorder="1" applyAlignment="1">
      <alignment horizontal="center" wrapText="1"/>
    </xf>
    <xf numFmtId="0" fontId="3" fillId="17" borderId="11" xfId="0" applyFont="1" applyFill="1" applyBorder="1" applyAlignment="1">
      <alignment horizontal="center" wrapText="1"/>
    </xf>
    <xf numFmtId="0" fontId="3" fillId="17" borderId="9" xfId="0" applyFont="1" applyFill="1" applyBorder="1" applyAlignment="1">
      <alignment horizontal="center" vertical="center" wrapText="1"/>
    </xf>
    <xf numFmtId="0" fontId="3" fillId="17" borderId="59" xfId="0" applyFont="1" applyFill="1" applyBorder="1" applyAlignment="1">
      <alignment horizontal="center" vertical="center" wrapText="1"/>
    </xf>
    <xf numFmtId="0" fontId="3" fillId="0" borderId="71" xfId="0" applyFont="1" applyBorder="1" applyAlignment="1">
      <alignment horizontal="center" wrapText="1"/>
    </xf>
    <xf numFmtId="0" fontId="3" fillId="0" borderId="72" xfId="0" applyFont="1" applyBorder="1" applyAlignment="1">
      <alignment horizontal="center" wrapText="1"/>
    </xf>
    <xf numFmtId="0" fontId="3" fillId="0" borderId="73" xfId="0" applyFont="1" applyBorder="1" applyAlignment="1">
      <alignment horizontal="center" wrapText="1"/>
    </xf>
    <xf numFmtId="0" fontId="20" fillId="17" borderId="31" xfId="0" applyFont="1" applyFill="1" applyBorder="1" applyAlignment="1">
      <alignment horizontal="center" vertical="center" wrapText="1"/>
    </xf>
    <xf numFmtId="0" fontId="20" fillId="17" borderId="50" xfId="0" applyFont="1" applyFill="1" applyBorder="1" applyAlignment="1">
      <alignment horizontal="center" vertical="center" wrapText="1"/>
    </xf>
    <xf numFmtId="0" fontId="21" fillId="17" borderId="19" xfId="0" applyFont="1" applyFill="1" applyBorder="1" applyAlignment="1">
      <alignment horizontal="center" vertical="center" wrapText="1"/>
    </xf>
    <xf numFmtId="0" fontId="21" fillId="17" borderId="18" xfId="0" applyFont="1" applyFill="1" applyBorder="1" applyAlignment="1">
      <alignment horizontal="center" vertical="center" wrapText="1"/>
    </xf>
    <xf numFmtId="0" fontId="23" fillId="18" borderId="54" xfId="0" applyFont="1" applyFill="1" applyBorder="1" applyAlignment="1">
      <alignment horizontal="center" vertical="center" textRotation="90" wrapText="1"/>
    </xf>
    <xf numFmtId="0" fontId="23" fillId="18" borderId="59" xfId="0" applyFont="1" applyFill="1" applyBorder="1" applyAlignment="1">
      <alignment horizontal="center" vertical="center" textRotation="90" wrapText="1"/>
    </xf>
    <xf numFmtId="0" fontId="24" fillId="0" borderId="31" xfId="0" applyFont="1" applyBorder="1" applyAlignment="1">
      <alignment vertical="center" wrapText="1"/>
    </xf>
    <xf numFmtId="0" fontId="24" fillId="0" borderId="3" xfId="0" applyFont="1" applyBorder="1" applyAlignment="1">
      <alignment vertical="center" wrapText="1"/>
    </xf>
    <xf numFmtId="0" fontId="24" fillId="0" borderId="50" xfId="0" applyFont="1" applyBorder="1" applyAlignment="1">
      <alignment vertical="center" wrapText="1"/>
    </xf>
    <xf numFmtId="0" fontId="0" fillId="15" borderId="43" xfId="0" applyFill="1" applyBorder="1" applyAlignment="1">
      <alignment horizontal="center" textRotation="90"/>
    </xf>
    <xf numFmtId="0" fontId="30" fillId="7" borderId="44" xfId="0" applyFont="1" applyFill="1" applyBorder="1" applyAlignment="1">
      <alignment horizontal="center"/>
    </xf>
    <xf numFmtId="0" fontId="30" fillId="7" borderId="52" xfId="0" applyFont="1" applyFill="1" applyBorder="1" applyAlignment="1">
      <alignment horizontal="center"/>
    </xf>
    <xf numFmtId="0" fontId="30" fillId="7" borderId="55" xfId="0" applyFont="1" applyFill="1" applyBorder="1" applyAlignment="1">
      <alignment horizontal="center"/>
    </xf>
    <xf numFmtId="0" fontId="0" fillId="0" borderId="33" xfId="0" applyBorder="1" applyAlignment="1">
      <alignment horizontal="center" vertical="center"/>
    </xf>
    <xf numFmtId="0" fontId="0" fillId="0" borderId="55"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0" xfId="0" applyBorder="1" applyAlignment="1">
      <alignment horizontal="center" vertical="center"/>
    </xf>
    <xf numFmtId="0" fontId="0" fillId="0" borderId="23" xfId="0" applyBorder="1" applyAlignment="1">
      <alignment horizontal="center" vertical="center"/>
    </xf>
    <xf numFmtId="0" fontId="0" fillId="0" borderId="25" xfId="0" applyBorder="1" applyAlignment="1">
      <alignment horizontal="center" vertical="center"/>
    </xf>
    <xf numFmtId="0" fontId="0" fillId="0" borderId="57" xfId="0" applyBorder="1" applyAlignment="1">
      <alignment horizontal="center" vertical="center"/>
    </xf>
    <xf numFmtId="0" fontId="0" fillId="0" borderId="58" xfId="0" applyBorder="1" applyAlignment="1">
      <alignment horizontal="center" vertical="center"/>
    </xf>
  </cellXfs>
  <cellStyles count="4">
    <cellStyle name="Millares" xfId="1" builtinId="3"/>
    <cellStyle name="Millares [0]" xfId="2" builtinId="6"/>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1"/>
  <sheetViews>
    <sheetView topLeftCell="A7" zoomScale="80" zoomScaleNormal="80" workbookViewId="0">
      <selection activeCell="A68" sqref="A68"/>
    </sheetView>
  </sheetViews>
  <sheetFormatPr baseColWidth="10" defaultRowHeight="12.75" x14ac:dyDescent="0.2"/>
  <cols>
    <col min="1" max="1" width="34.85546875" customWidth="1"/>
    <col min="2" max="2" width="36.140625" customWidth="1"/>
    <col min="3" max="3" width="13.140625" customWidth="1"/>
    <col min="4" max="4" width="12.42578125" customWidth="1"/>
    <col min="5" max="5" width="11.42578125" customWidth="1"/>
    <col min="6" max="6" width="9.140625" bestFit="1" customWidth="1"/>
    <col min="7" max="7" width="8.85546875" customWidth="1"/>
    <col min="8" max="8" width="10.140625" bestFit="1" customWidth="1"/>
    <col min="9" max="10" width="8.85546875" customWidth="1"/>
    <col min="11" max="11" width="10.140625" bestFit="1" customWidth="1"/>
    <col min="12" max="12" width="8.85546875" customWidth="1"/>
    <col min="13" max="13" width="9.5703125" customWidth="1"/>
    <col min="14" max="14" width="10.140625" bestFit="1" customWidth="1"/>
    <col min="15" max="15" width="12.7109375" customWidth="1"/>
  </cols>
  <sheetData>
    <row r="1" spans="1:15" ht="27" thickBot="1" x14ac:dyDescent="0.45">
      <c r="A1" s="297" t="s">
        <v>18</v>
      </c>
      <c r="B1" s="298"/>
      <c r="C1" s="298"/>
      <c r="D1" s="298"/>
      <c r="E1" s="298"/>
      <c r="F1" s="298"/>
      <c r="G1" s="298"/>
      <c r="H1" s="298"/>
      <c r="I1" s="299"/>
      <c r="J1" s="22"/>
      <c r="K1" s="22"/>
      <c r="L1" s="22"/>
      <c r="M1" s="22"/>
      <c r="N1" s="22"/>
      <c r="O1" s="22"/>
    </row>
    <row r="2" spans="1:15" ht="16.5" customHeight="1" x14ac:dyDescent="0.2">
      <c r="A2" s="23" t="s">
        <v>0</v>
      </c>
      <c r="B2" s="31"/>
      <c r="C2" s="300" t="s">
        <v>40</v>
      </c>
      <c r="D2" s="301"/>
      <c r="E2" s="301"/>
      <c r="F2" s="301"/>
      <c r="G2" s="301"/>
      <c r="H2" s="301"/>
      <c r="I2" s="302"/>
      <c r="J2" s="28"/>
      <c r="K2" s="28"/>
      <c r="L2" s="28"/>
      <c r="M2" s="28"/>
      <c r="N2" s="28"/>
      <c r="O2" s="28"/>
    </row>
    <row r="3" spans="1:15" ht="17.100000000000001" customHeight="1" x14ac:dyDescent="0.2">
      <c r="A3" s="9" t="s">
        <v>1</v>
      </c>
      <c r="B3" s="32"/>
      <c r="C3" s="303"/>
      <c r="D3" s="301"/>
      <c r="E3" s="301"/>
      <c r="F3" s="301"/>
      <c r="G3" s="301"/>
      <c r="H3" s="301"/>
      <c r="I3" s="302"/>
      <c r="J3" s="28"/>
      <c r="K3" s="28"/>
      <c r="L3" s="28"/>
      <c r="M3" s="28"/>
      <c r="N3" s="28"/>
      <c r="O3" s="28"/>
    </row>
    <row r="4" spans="1:15" ht="17.100000000000001" customHeight="1" x14ac:dyDescent="0.2">
      <c r="A4" s="9" t="s">
        <v>2</v>
      </c>
      <c r="B4" s="33"/>
      <c r="C4" s="303"/>
      <c r="D4" s="301"/>
      <c r="E4" s="301"/>
      <c r="F4" s="301"/>
      <c r="G4" s="301"/>
      <c r="H4" s="301"/>
      <c r="I4" s="302"/>
      <c r="J4" s="28"/>
      <c r="K4" s="28"/>
      <c r="L4" s="28"/>
      <c r="M4" s="28"/>
      <c r="N4" s="28"/>
      <c r="O4" s="28"/>
    </row>
    <row r="5" spans="1:15" ht="17.100000000000001" customHeight="1" x14ac:dyDescent="0.2">
      <c r="A5" s="9" t="s">
        <v>19</v>
      </c>
      <c r="B5" s="33"/>
      <c r="C5" s="303"/>
      <c r="D5" s="301"/>
      <c r="E5" s="301"/>
      <c r="F5" s="301"/>
      <c r="G5" s="301"/>
      <c r="H5" s="301"/>
      <c r="I5" s="302"/>
      <c r="J5" s="28"/>
      <c r="K5" s="28"/>
      <c r="L5" s="28"/>
      <c r="M5" s="28"/>
      <c r="N5" s="28"/>
      <c r="O5" s="28"/>
    </row>
    <row r="6" spans="1:15" ht="17.100000000000001" customHeight="1" x14ac:dyDescent="0.2">
      <c r="A6" s="307" t="s">
        <v>39</v>
      </c>
      <c r="B6" s="308"/>
      <c r="C6" s="303"/>
      <c r="D6" s="301"/>
      <c r="E6" s="301"/>
      <c r="F6" s="301"/>
      <c r="G6" s="301"/>
      <c r="H6" s="301"/>
      <c r="I6" s="302"/>
      <c r="J6" s="28"/>
      <c r="K6" s="28"/>
      <c r="L6" s="28"/>
      <c r="M6" s="28"/>
      <c r="N6" s="28"/>
      <c r="O6" s="28"/>
    </row>
    <row r="7" spans="1:15" ht="24" customHeight="1" thickBot="1" x14ac:dyDescent="0.25">
      <c r="A7" s="309"/>
      <c r="B7" s="310"/>
      <c r="C7" s="304"/>
      <c r="D7" s="305"/>
      <c r="E7" s="305"/>
      <c r="F7" s="305"/>
      <c r="G7" s="305"/>
      <c r="H7" s="305"/>
      <c r="I7" s="306"/>
      <c r="J7" s="28"/>
      <c r="K7" s="28"/>
      <c r="L7" s="28"/>
      <c r="M7" s="28"/>
      <c r="N7" s="28"/>
      <c r="O7" s="28"/>
    </row>
    <row r="8" spans="1:15" ht="17.100000000000001" customHeight="1" x14ac:dyDescent="0.2">
      <c r="A8" s="37"/>
      <c r="B8" s="38"/>
      <c r="C8" s="36"/>
      <c r="D8" s="36"/>
      <c r="E8" s="36"/>
      <c r="F8" s="36"/>
      <c r="G8" s="36"/>
      <c r="H8" s="35"/>
      <c r="I8" s="35"/>
      <c r="J8" s="28"/>
      <c r="K8" s="28"/>
      <c r="L8" s="28"/>
      <c r="M8" s="28"/>
      <c r="N8" s="28"/>
      <c r="O8" s="28"/>
    </row>
    <row r="9" spans="1:15" ht="17.100000000000001" customHeight="1" thickBot="1" x14ac:dyDescent="0.25">
      <c r="A9" s="37"/>
      <c r="B9" s="38"/>
      <c r="C9" s="36"/>
      <c r="D9" s="36"/>
      <c r="E9" s="36"/>
      <c r="F9" s="36"/>
      <c r="G9" s="36"/>
      <c r="H9" s="35"/>
      <c r="I9" s="35"/>
      <c r="J9" s="28"/>
      <c r="K9" s="28"/>
      <c r="L9" s="28"/>
      <c r="M9" s="28"/>
      <c r="N9" s="28"/>
      <c r="O9" s="28"/>
    </row>
    <row r="10" spans="1:15" ht="13.5" customHeight="1" x14ac:dyDescent="0.2">
      <c r="A10" s="251" t="s">
        <v>20</v>
      </c>
      <c r="B10" s="270" t="s">
        <v>23</v>
      </c>
      <c r="C10" s="271"/>
      <c r="D10" s="271"/>
      <c r="E10" s="272"/>
      <c r="F10" s="276" t="s">
        <v>21</v>
      </c>
      <c r="G10" s="276"/>
      <c r="H10" s="276" t="s">
        <v>16</v>
      </c>
      <c r="I10" s="278"/>
    </row>
    <row r="11" spans="1:15" x14ac:dyDescent="0.2">
      <c r="A11" s="252"/>
      <c r="B11" s="273"/>
      <c r="C11" s="274"/>
      <c r="D11" s="274"/>
      <c r="E11" s="275"/>
      <c r="F11" s="277"/>
      <c r="G11" s="277"/>
      <c r="H11" s="277"/>
      <c r="I11" s="279"/>
    </row>
    <row r="12" spans="1:15" ht="27" customHeight="1" x14ac:dyDescent="0.2">
      <c r="A12" s="253" t="s">
        <v>26</v>
      </c>
      <c r="B12" s="256" t="s">
        <v>22</v>
      </c>
      <c r="C12" s="257"/>
      <c r="D12" s="257"/>
      <c r="E12" s="258"/>
      <c r="F12" s="259">
        <v>1.4999999999999999E-2</v>
      </c>
      <c r="G12" s="259"/>
      <c r="H12" s="260">
        <f>+$A$17*F12</f>
        <v>112.5</v>
      </c>
      <c r="I12" s="261"/>
    </row>
    <row r="13" spans="1:15" ht="27" customHeight="1" x14ac:dyDescent="0.2">
      <c r="A13" s="254"/>
      <c r="B13" s="256" t="s">
        <v>24</v>
      </c>
      <c r="C13" s="257"/>
      <c r="D13" s="257"/>
      <c r="E13" s="258"/>
      <c r="F13" s="262">
        <v>7.0000000000000007E-2</v>
      </c>
      <c r="G13" s="262"/>
      <c r="H13" s="260">
        <f t="shared" ref="H13:H14" si="0">+$A$17*F13</f>
        <v>525</v>
      </c>
      <c r="I13" s="261"/>
    </row>
    <row r="14" spans="1:15" ht="27" customHeight="1" thickBot="1" x14ac:dyDescent="0.25">
      <c r="A14" s="254"/>
      <c r="B14" s="263" t="s">
        <v>25</v>
      </c>
      <c r="C14" s="264"/>
      <c r="D14" s="264"/>
      <c r="E14" s="265"/>
      <c r="F14" s="282">
        <v>1.4999999999999999E-2</v>
      </c>
      <c r="G14" s="282"/>
      <c r="H14" s="260">
        <f t="shared" si="0"/>
        <v>112.5</v>
      </c>
      <c r="I14" s="261"/>
    </row>
    <row r="15" spans="1:15" ht="27" customHeight="1" thickBot="1" x14ac:dyDescent="0.25">
      <c r="A15" s="255"/>
      <c r="B15" s="148" t="s">
        <v>10</v>
      </c>
      <c r="C15" s="34"/>
      <c r="D15" s="34"/>
      <c r="E15" s="34"/>
      <c r="F15" s="266"/>
      <c r="G15" s="267"/>
      <c r="H15" s="268">
        <f>SUM(H12:I14)</f>
        <v>750</v>
      </c>
      <c r="I15" s="269"/>
    </row>
    <row r="16" spans="1:15" ht="16.5" customHeight="1" thickBot="1" x14ac:dyDescent="0.25">
      <c r="A16" s="42" t="s">
        <v>132</v>
      </c>
      <c r="B16" s="46"/>
      <c r="C16" s="47"/>
      <c r="D16" s="47"/>
      <c r="E16" s="47"/>
      <c r="F16" s="48"/>
      <c r="G16" s="18"/>
      <c r="H16" s="18"/>
      <c r="I16" s="150"/>
    </row>
    <row r="17" spans="1:15" ht="27" customHeight="1" thickBot="1" x14ac:dyDescent="0.25">
      <c r="A17" s="49">
        <v>7500</v>
      </c>
      <c r="B17" s="284" t="s">
        <v>31</v>
      </c>
      <c r="C17" s="285"/>
      <c r="D17" s="285"/>
      <c r="E17" s="285"/>
      <c r="F17" s="286">
        <v>0.01</v>
      </c>
      <c r="G17" s="286"/>
      <c r="H17" s="287">
        <f>+$A$17*F17</f>
        <v>75</v>
      </c>
      <c r="I17" s="288"/>
    </row>
    <row r="18" spans="1:15" ht="59.25" customHeight="1" x14ac:dyDescent="0.2">
      <c r="A18" s="151"/>
      <c r="B18" s="289" t="s">
        <v>32</v>
      </c>
      <c r="C18" s="289"/>
      <c r="D18" s="289"/>
      <c r="E18" s="289"/>
      <c r="F18" s="290">
        <v>5.0000000000000001E-3</v>
      </c>
      <c r="G18" s="290"/>
      <c r="H18" s="291"/>
      <c r="I18" s="292"/>
    </row>
    <row r="19" spans="1:15" ht="9.75" customHeight="1" thickBot="1" x14ac:dyDescent="0.25">
      <c r="A19" s="151"/>
      <c r="B19" s="46"/>
      <c r="C19" s="47"/>
      <c r="D19" s="47"/>
      <c r="E19" s="47"/>
      <c r="F19" s="48"/>
      <c r="G19" s="18"/>
      <c r="H19" s="18"/>
      <c r="I19" s="150"/>
    </row>
    <row r="20" spans="1:15" ht="28.5" customHeight="1" thickBot="1" x14ac:dyDescent="0.25">
      <c r="A20" s="152"/>
      <c r="B20" s="295" t="s">
        <v>33</v>
      </c>
      <c r="C20" s="296"/>
      <c r="D20" s="296"/>
      <c r="E20" s="296"/>
      <c r="F20" s="266"/>
      <c r="G20" s="267"/>
      <c r="H20" s="293">
        <f>+H15+H17</f>
        <v>825</v>
      </c>
      <c r="I20" s="294"/>
    </row>
    <row r="21" spans="1:15" ht="28.5" customHeight="1" x14ac:dyDescent="0.2">
      <c r="A21" s="29"/>
      <c r="B21" s="17"/>
      <c r="C21" s="17"/>
      <c r="D21" s="17"/>
      <c r="E21" s="17"/>
      <c r="F21" s="48"/>
      <c r="G21" s="18"/>
      <c r="H21" s="18"/>
      <c r="I21" s="18"/>
    </row>
    <row r="22" spans="1:15" ht="13.5" thickBot="1" x14ac:dyDescent="0.25">
      <c r="A22" s="29"/>
      <c r="B22" s="19"/>
      <c r="C22" s="19"/>
      <c r="D22" s="19"/>
      <c r="E22" s="19"/>
      <c r="F22" s="19"/>
      <c r="G22" s="19"/>
      <c r="H22" s="30"/>
      <c r="I22" s="30"/>
    </row>
    <row r="23" spans="1:15" ht="12.75" customHeight="1" x14ac:dyDescent="0.2">
      <c r="A23" s="251" t="s">
        <v>20</v>
      </c>
      <c r="B23" s="270" t="s">
        <v>23</v>
      </c>
      <c r="C23" s="271"/>
      <c r="D23" s="271"/>
      <c r="E23" s="272"/>
      <c r="F23" s="276" t="s">
        <v>21</v>
      </c>
      <c r="G23" s="276"/>
      <c r="H23" s="276" t="s">
        <v>16</v>
      </c>
      <c r="I23" s="278"/>
    </row>
    <row r="24" spans="1:15" x14ac:dyDescent="0.2">
      <c r="A24" s="252"/>
      <c r="B24" s="273"/>
      <c r="C24" s="274"/>
      <c r="D24" s="274"/>
      <c r="E24" s="275"/>
      <c r="F24" s="277"/>
      <c r="G24" s="277"/>
      <c r="H24" s="277"/>
      <c r="I24" s="279"/>
    </row>
    <row r="25" spans="1:15" ht="27" customHeight="1" x14ac:dyDescent="0.2">
      <c r="A25" s="253" t="s">
        <v>27</v>
      </c>
      <c r="B25" s="256" t="s">
        <v>22</v>
      </c>
      <c r="C25" s="257"/>
      <c r="D25" s="257"/>
      <c r="E25" s="258"/>
      <c r="F25" s="259">
        <v>1.4999999999999999E-2</v>
      </c>
      <c r="G25" s="260"/>
      <c r="H25" s="260">
        <f>+$A$30*F25</f>
        <v>30</v>
      </c>
      <c r="I25" s="261"/>
    </row>
    <row r="26" spans="1:15" ht="27" customHeight="1" x14ac:dyDescent="0.2">
      <c r="A26" s="254"/>
      <c r="B26" s="256" t="s">
        <v>24</v>
      </c>
      <c r="C26" s="257"/>
      <c r="D26" s="257"/>
      <c r="E26" s="258"/>
      <c r="F26" s="262">
        <v>7.4999999999999997E-2</v>
      </c>
      <c r="G26" s="262"/>
      <c r="H26" s="260">
        <f t="shared" ref="H26:H27" si="1">+$A$30*F26</f>
        <v>150</v>
      </c>
      <c r="I26" s="261"/>
    </row>
    <row r="27" spans="1:15" ht="27" customHeight="1" thickBot="1" x14ac:dyDescent="0.25">
      <c r="A27" s="254"/>
      <c r="B27" s="263" t="s">
        <v>25</v>
      </c>
      <c r="C27" s="264"/>
      <c r="D27" s="264"/>
      <c r="E27" s="265"/>
      <c r="F27" s="282">
        <v>0.01</v>
      </c>
      <c r="G27" s="283"/>
      <c r="H27" s="260">
        <f t="shared" si="1"/>
        <v>20</v>
      </c>
      <c r="I27" s="261"/>
    </row>
    <row r="28" spans="1:15" ht="27" customHeight="1" thickBot="1" x14ac:dyDescent="0.25">
      <c r="A28" s="255"/>
      <c r="B28" s="148" t="s">
        <v>11</v>
      </c>
      <c r="C28" s="34"/>
      <c r="D28" s="34"/>
      <c r="E28" s="34"/>
      <c r="F28" s="266"/>
      <c r="G28" s="267"/>
      <c r="H28" s="268">
        <f>SUM(H25:I27)</f>
        <v>200</v>
      </c>
      <c r="I28" s="269"/>
      <c r="J28" s="21"/>
      <c r="K28" s="21"/>
      <c r="L28" s="281"/>
      <c r="M28" s="281"/>
      <c r="N28" s="281"/>
      <c r="O28" s="39"/>
    </row>
    <row r="29" spans="1:15" ht="18" customHeight="1" thickBot="1" x14ac:dyDescent="0.25">
      <c r="A29" s="42" t="s">
        <v>132</v>
      </c>
      <c r="B29" s="46"/>
      <c r="C29" s="47"/>
      <c r="D29" s="47"/>
      <c r="E29" s="47"/>
      <c r="F29" s="48"/>
      <c r="G29" s="18"/>
      <c r="H29" s="18"/>
      <c r="I29" s="150"/>
    </row>
    <row r="30" spans="1:15" ht="27" customHeight="1" thickBot="1" x14ac:dyDescent="0.25">
      <c r="A30" s="49">
        <v>2000</v>
      </c>
      <c r="B30" s="284" t="s">
        <v>31</v>
      </c>
      <c r="C30" s="285"/>
      <c r="D30" s="285"/>
      <c r="E30" s="285"/>
      <c r="F30" s="286">
        <v>0.02</v>
      </c>
      <c r="G30" s="286"/>
      <c r="H30" s="287">
        <f>+$A$30*F30</f>
        <v>40</v>
      </c>
      <c r="I30" s="288"/>
    </row>
    <row r="31" spans="1:15" ht="59.25" customHeight="1" x14ac:dyDescent="0.2">
      <c r="A31" s="151"/>
      <c r="B31" s="289" t="s">
        <v>32</v>
      </c>
      <c r="C31" s="289"/>
      <c r="D31" s="289"/>
      <c r="E31" s="289"/>
      <c r="F31" s="290">
        <v>5.0000000000000001E-3</v>
      </c>
      <c r="G31" s="290"/>
      <c r="H31" s="291"/>
      <c r="I31" s="292"/>
    </row>
    <row r="32" spans="1:15" ht="9.75" customHeight="1" thickBot="1" x14ac:dyDescent="0.25">
      <c r="A32" s="151"/>
      <c r="B32" s="46"/>
      <c r="C32" s="47"/>
      <c r="D32" s="47"/>
      <c r="E32" s="47"/>
      <c r="F32" s="48"/>
      <c r="G32" s="18"/>
      <c r="H32" s="18"/>
      <c r="I32" s="150"/>
    </row>
    <row r="33" spans="1:16" ht="28.5" customHeight="1" thickBot="1" x14ac:dyDescent="0.25">
      <c r="A33" s="152"/>
      <c r="B33" s="311" t="s">
        <v>34</v>
      </c>
      <c r="C33" s="312"/>
      <c r="D33" s="312"/>
      <c r="E33" s="312"/>
      <c r="F33" s="312"/>
      <c r="G33" s="313"/>
      <c r="H33" s="293">
        <f>+H28+H30</f>
        <v>240</v>
      </c>
      <c r="I33" s="294"/>
    </row>
    <row r="34" spans="1:16" x14ac:dyDescent="0.2">
      <c r="A34" s="37"/>
      <c r="B34" s="30"/>
      <c r="C34" s="41"/>
      <c r="D34" s="41"/>
      <c r="E34" s="41"/>
      <c r="F34" s="41"/>
      <c r="G34" s="41"/>
      <c r="H34" s="41"/>
      <c r="I34" s="41"/>
      <c r="J34" s="40"/>
      <c r="K34" s="40"/>
      <c r="L34" s="40"/>
      <c r="M34" s="40"/>
      <c r="N34" s="40"/>
      <c r="O34" s="40"/>
      <c r="P34" s="39"/>
    </row>
    <row r="35" spans="1:16" ht="13.5" thickBot="1" x14ac:dyDescent="0.25">
      <c r="A35" s="37"/>
      <c r="B35" s="43"/>
      <c r="C35" s="281"/>
      <c r="D35" s="281"/>
      <c r="E35" s="281"/>
      <c r="F35" s="281"/>
      <c r="G35" s="281"/>
      <c r="H35" s="281"/>
      <c r="I35" s="21"/>
      <c r="J35" s="41"/>
      <c r="K35" s="41"/>
      <c r="L35" s="41"/>
      <c r="M35" s="41"/>
      <c r="N35" s="41"/>
      <c r="O35" s="18"/>
      <c r="P35" s="39"/>
    </row>
    <row r="36" spans="1:16" ht="12.75" customHeight="1" x14ac:dyDescent="0.2">
      <c r="A36" s="251" t="s">
        <v>20</v>
      </c>
      <c r="B36" s="270" t="s">
        <v>23</v>
      </c>
      <c r="C36" s="271"/>
      <c r="D36" s="271"/>
      <c r="E36" s="272"/>
      <c r="F36" s="276" t="s">
        <v>21</v>
      </c>
      <c r="G36" s="276"/>
      <c r="H36" s="276" t="s">
        <v>16</v>
      </c>
      <c r="I36" s="278"/>
      <c r="J36" s="21"/>
      <c r="K36" s="21"/>
      <c r="L36" s="281"/>
      <c r="M36" s="281"/>
      <c r="N36" s="281"/>
      <c r="O36" s="39"/>
      <c r="P36" s="39"/>
    </row>
    <row r="37" spans="1:16" x14ac:dyDescent="0.2">
      <c r="A37" s="252"/>
      <c r="B37" s="273"/>
      <c r="C37" s="274"/>
      <c r="D37" s="274"/>
      <c r="E37" s="275"/>
      <c r="F37" s="277"/>
      <c r="G37" s="277"/>
      <c r="H37" s="277"/>
      <c r="I37" s="279"/>
      <c r="J37" s="40"/>
      <c r="K37" s="40"/>
      <c r="L37" s="40"/>
      <c r="M37" s="40"/>
      <c r="N37" s="40"/>
      <c r="O37" s="40"/>
      <c r="P37" s="39"/>
    </row>
    <row r="38" spans="1:16" ht="27" customHeight="1" x14ac:dyDescent="0.2">
      <c r="A38" s="253" t="s">
        <v>28</v>
      </c>
      <c r="B38" s="256" t="s">
        <v>22</v>
      </c>
      <c r="C38" s="257"/>
      <c r="D38" s="257"/>
      <c r="E38" s="258"/>
      <c r="F38" s="259">
        <v>1.4999999999999999E-2</v>
      </c>
      <c r="G38" s="260"/>
      <c r="H38" s="260">
        <f>+$A$43*F38</f>
        <v>52.5</v>
      </c>
      <c r="I38" s="261"/>
      <c r="J38" s="41"/>
      <c r="K38" s="41"/>
      <c r="L38" s="41"/>
      <c r="M38" s="41"/>
      <c r="N38" s="41"/>
      <c r="O38" s="18"/>
      <c r="P38" s="39"/>
    </row>
    <row r="39" spans="1:16" ht="27" customHeight="1" x14ac:dyDescent="0.2">
      <c r="A39" s="254"/>
      <c r="B39" s="256" t="s">
        <v>24</v>
      </c>
      <c r="C39" s="257"/>
      <c r="D39" s="257"/>
      <c r="E39" s="258"/>
      <c r="F39" s="262">
        <v>6.5000000000000002E-2</v>
      </c>
      <c r="G39" s="262"/>
      <c r="H39" s="260">
        <f t="shared" ref="H39:H40" si="2">+$A$43*F39</f>
        <v>227.5</v>
      </c>
      <c r="I39" s="261"/>
      <c r="J39" s="21"/>
      <c r="K39" s="21"/>
      <c r="L39" s="281"/>
      <c r="M39" s="281"/>
      <c r="N39" s="281"/>
      <c r="O39" s="39"/>
      <c r="P39" s="39"/>
    </row>
    <row r="40" spans="1:16" ht="27" customHeight="1" thickBot="1" x14ac:dyDescent="0.25">
      <c r="A40" s="254"/>
      <c r="B40" s="263" t="s">
        <v>25</v>
      </c>
      <c r="C40" s="264"/>
      <c r="D40" s="264"/>
      <c r="E40" s="265"/>
      <c r="F40" s="282">
        <v>1.4999999999999999E-2</v>
      </c>
      <c r="G40" s="283"/>
      <c r="H40" s="260">
        <f t="shared" si="2"/>
        <v>52.5</v>
      </c>
      <c r="I40" s="261"/>
      <c r="J40" s="40"/>
      <c r="K40" s="40"/>
      <c r="L40" s="40"/>
      <c r="M40" s="40"/>
      <c r="N40" s="40"/>
      <c r="O40" s="40"/>
      <c r="P40" s="39"/>
    </row>
    <row r="41" spans="1:16" ht="27" customHeight="1" thickBot="1" x14ac:dyDescent="0.25">
      <c r="A41" s="255"/>
      <c r="B41" s="148" t="s">
        <v>11</v>
      </c>
      <c r="C41" s="34"/>
      <c r="D41" s="34"/>
      <c r="E41" s="34"/>
      <c r="F41" s="266"/>
      <c r="G41" s="267"/>
      <c r="H41" s="268">
        <f>SUM(H38:I40)</f>
        <v>332.5</v>
      </c>
      <c r="I41" s="269"/>
      <c r="J41" s="41"/>
      <c r="K41" s="41"/>
      <c r="L41" s="41"/>
      <c r="M41" s="41"/>
      <c r="N41" s="41"/>
      <c r="O41" s="18"/>
      <c r="P41" s="39"/>
    </row>
    <row r="42" spans="1:16" ht="18" customHeight="1" thickBot="1" x14ac:dyDescent="0.25">
      <c r="A42" s="42" t="s">
        <v>132</v>
      </c>
      <c r="B42" s="46"/>
      <c r="C42" s="47"/>
      <c r="D42" s="47"/>
      <c r="E42" s="47"/>
      <c r="F42" s="48"/>
      <c r="G42" s="18"/>
      <c r="H42" s="18"/>
      <c r="I42" s="150"/>
      <c r="J42" s="21"/>
      <c r="K42" s="21"/>
      <c r="L42" s="281"/>
      <c r="M42" s="281"/>
      <c r="N42" s="281"/>
      <c r="O42" s="39"/>
      <c r="P42" s="39"/>
    </row>
    <row r="43" spans="1:16" ht="27.75" customHeight="1" thickBot="1" x14ac:dyDescent="0.25">
      <c r="A43" s="49">
        <v>3500</v>
      </c>
      <c r="B43" s="284" t="s">
        <v>31</v>
      </c>
      <c r="C43" s="285"/>
      <c r="D43" s="285"/>
      <c r="E43" s="285"/>
      <c r="F43" s="286">
        <v>0.02</v>
      </c>
      <c r="G43" s="286"/>
      <c r="H43" s="287">
        <f>+$A$43*F43</f>
        <v>70</v>
      </c>
      <c r="I43" s="288"/>
      <c r="J43" s="40"/>
      <c r="K43" s="40"/>
      <c r="L43" s="40"/>
      <c r="M43" s="40"/>
      <c r="N43" s="40"/>
      <c r="O43" s="40"/>
      <c r="P43" s="39"/>
    </row>
    <row r="44" spans="1:16" ht="58.5" customHeight="1" x14ac:dyDescent="0.2">
      <c r="A44" s="151"/>
      <c r="B44" s="289" t="s">
        <v>32</v>
      </c>
      <c r="C44" s="289"/>
      <c r="D44" s="289"/>
      <c r="E44" s="289"/>
      <c r="F44" s="290">
        <v>5.0000000000000001E-3</v>
      </c>
      <c r="G44" s="290"/>
      <c r="H44" s="291"/>
      <c r="I44" s="292"/>
      <c r="J44" s="40"/>
      <c r="K44" s="40"/>
      <c r="L44" s="40"/>
      <c r="M44" s="40"/>
      <c r="N44" s="40"/>
      <c r="O44" s="40"/>
      <c r="P44" s="39"/>
    </row>
    <row r="45" spans="1:16" ht="13.5" thickBot="1" x14ac:dyDescent="0.25">
      <c r="A45" s="151"/>
      <c r="B45" s="46"/>
      <c r="C45" s="47"/>
      <c r="D45" s="47"/>
      <c r="E45" s="47"/>
      <c r="F45" s="48"/>
      <c r="G45" s="18"/>
      <c r="H45" s="18"/>
      <c r="I45" s="150"/>
      <c r="J45" s="40"/>
      <c r="K45" s="40"/>
      <c r="L45" s="40"/>
      <c r="M45" s="40"/>
      <c r="N45" s="40"/>
      <c r="O45" s="40"/>
      <c r="P45" s="39"/>
    </row>
    <row r="46" spans="1:16" ht="27" customHeight="1" thickBot="1" x14ac:dyDescent="0.25">
      <c r="A46" s="152"/>
      <c r="B46" s="311" t="s">
        <v>35</v>
      </c>
      <c r="C46" s="312"/>
      <c r="D46" s="312"/>
      <c r="E46" s="312"/>
      <c r="F46" s="312"/>
      <c r="G46" s="313"/>
      <c r="H46" s="293">
        <f>+H41+H43</f>
        <v>402.5</v>
      </c>
      <c r="I46" s="294"/>
      <c r="J46" s="40"/>
      <c r="K46" s="40"/>
      <c r="L46" s="40"/>
      <c r="M46" s="40"/>
      <c r="N46" s="40"/>
      <c r="O46" s="40"/>
      <c r="P46" s="39"/>
    </row>
    <row r="47" spans="1:16" x14ac:dyDescent="0.2">
      <c r="A47" s="29"/>
      <c r="B47" s="19"/>
      <c r="C47" s="19"/>
      <c r="D47" s="19"/>
      <c r="E47" s="19"/>
      <c r="F47" s="19"/>
      <c r="G47" s="19"/>
      <c r="H47" s="30"/>
      <c r="I47" s="30"/>
      <c r="J47" s="40"/>
      <c r="K47" s="40"/>
      <c r="L47" s="40"/>
      <c r="M47" s="40"/>
      <c r="N47" s="40"/>
      <c r="O47" s="40"/>
      <c r="P47" s="39"/>
    </row>
    <row r="48" spans="1:16" ht="13.5" thickBot="1" x14ac:dyDescent="0.25">
      <c r="A48" s="29"/>
      <c r="B48" s="19"/>
      <c r="C48" s="19"/>
      <c r="D48" s="19"/>
      <c r="E48" s="19"/>
      <c r="F48" s="19"/>
      <c r="G48" s="19"/>
      <c r="H48" s="30"/>
      <c r="I48" s="30"/>
      <c r="J48" s="40"/>
      <c r="K48" s="40"/>
      <c r="L48" s="40"/>
      <c r="M48" s="40"/>
      <c r="N48" s="40"/>
      <c r="O48" s="40"/>
      <c r="P48" s="39"/>
    </row>
    <row r="49" spans="1:16" x14ac:dyDescent="0.2">
      <c r="A49" s="251" t="s">
        <v>20</v>
      </c>
      <c r="B49" s="270" t="s">
        <v>23</v>
      </c>
      <c r="C49" s="271"/>
      <c r="D49" s="271"/>
      <c r="E49" s="272"/>
      <c r="F49" s="276" t="s">
        <v>21</v>
      </c>
      <c r="G49" s="276"/>
      <c r="H49" s="276" t="s">
        <v>16</v>
      </c>
      <c r="I49" s="278"/>
      <c r="J49" s="40"/>
      <c r="K49" s="40"/>
      <c r="L49" s="40"/>
      <c r="M49" s="40"/>
      <c r="N49" s="40"/>
      <c r="O49" s="40"/>
      <c r="P49" s="39"/>
    </row>
    <row r="50" spans="1:16" x14ac:dyDescent="0.2">
      <c r="A50" s="252"/>
      <c r="B50" s="273"/>
      <c r="C50" s="274"/>
      <c r="D50" s="274"/>
      <c r="E50" s="275"/>
      <c r="F50" s="277"/>
      <c r="G50" s="277"/>
      <c r="H50" s="277"/>
      <c r="I50" s="279"/>
      <c r="J50" s="40"/>
      <c r="K50" s="40"/>
      <c r="L50" s="40"/>
      <c r="M50" s="40"/>
      <c r="N50" s="40"/>
      <c r="O50" s="40"/>
      <c r="P50" s="39"/>
    </row>
    <row r="51" spans="1:16" ht="27" customHeight="1" x14ac:dyDescent="0.2">
      <c r="A51" s="253" t="s">
        <v>29</v>
      </c>
      <c r="B51" s="256" t="s">
        <v>22</v>
      </c>
      <c r="C51" s="257"/>
      <c r="D51" s="257"/>
      <c r="E51" s="258"/>
      <c r="F51" s="259">
        <v>0.02</v>
      </c>
      <c r="G51" s="260"/>
      <c r="H51" s="260">
        <f>+$A$56*F51</f>
        <v>20</v>
      </c>
      <c r="I51" s="261"/>
      <c r="J51" s="41"/>
      <c r="K51" s="41"/>
      <c r="L51" s="41"/>
      <c r="M51" s="41"/>
      <c r="N51" s="41"/>
      <c r="O51" s="18"/>
      <c r="P51" s="39"/>
    </row>
    <row r="52" spans="1:16" ht="27" customHeight="1" x14ac:dyDescent="0.2">
      <c r="A52" s="254"/>
      <c r="B52" s="256" t="s">
        <v>24</v>
      </c>
      <c r="C52" s="257"/>
      <c r="D52" s="257"/>
      <c r="E52" s="258"/>
      <c r="F52" s="262">
        <v>0.08</v>
      </c>
      <c r="G52" s="262"/>
      <c r="H52" s="260">
        <f t="shared" ref="H52:H53" si="3">+$A$56*F52</f>
        <v>80</v>
      </c>
      <c r="I52" s="261"/>
      <c r="J52" s="39"/>
      <c r="K52" s="39"/>
      <c r="L52" s="39"/>
      <c r="M52" s="39"/>
      <c r="N52" s="39"/>
      <c r="O52" s="39"/>
      <c r="P52" s="39"/>
    </row>
    <row r="53" spans="1:16" ht="27" customHeight="1" thickBot="1" x14ac:dyDescent="0.25">
      <c r="A53" s="254"/>
      <c r="B53" s="263" t="s">
        <v>25</v>
      </c>
      <c r="C53" s="264"/>
      <c r="D53" s="264"/>
      <c r="E53" s="265"/>
      <c r="F53" s="282">
        <v>0.01</v>
      </c>
      <c r="G53" s="283"/>
      <c r="H53" s="260">
        <f t="shared" si="3"/>
        <v>10</v>
      </c>
      <c r="I53" s="261"/>
      <c r="J53" s="39"/>
      <c r="K53" s="39"/>
      <c r="L53" s="38"/>
      <c r="M53" s="20"/>
      <c r="N53" s="280"/>
      <c r="O53" s="280"/>
      <c r="P53" s="39"/>
    </row>
    <row r="54" spans="1:16" ht="27" customHeight="1" thickBot="1" x14ac:dyDescent="0.25">
      <c r="A54" s="255"/>
      <c r="B54" s="148" t="s">
        <v>11</v>
      </c>
      <c r="C54" s="34"/>
      <c r="D54" s="34"/>
      <c r="E54" s="34"/>
      <c r="F54" s="266"/>
      <c r="G54" s="267"/>
      <c r="H54" s="268">
        <f>SUM(H51:I53)</f>
        <v>110</v>
      </c>
      <c r="I54" s="269"/>
      <c r="J54" s="39"/>
      <c r="K54" s="39"/>
      <c r="L54" s="39"/>
      <c r="M54" s="39"/>
      <c r="N54" s="39"/>
      <c r="O54" s="39"/>
      <c r="P54" s="39"/>
    </row>
    <row r="55" spans="1:16" ht="19.5" customHeight="1" thickBot="1" x14ac:dyDescent="0.25">
      <c r="A55" s="42" t="s">
        <v>132</v>
      </c>
      <c r="B55" s="46"/>
      <c r="C55" s="47"/>
      <c r="D55" s="47"/>
      <c r="E55" s="47"/>
      <c r="F55" s="48"/>
      <c r="G55" s="18"/>
      <c r="H55" s="18"/>
      <c r="I55" s="150"/>
      <c r="J55" s="39"/>
      <c r="K55" s="39"/>
      <c r="L55" s="39"/>
      <c r="M55" s="39"/>
      <c r="N55" s="39"/>
      <c r="O55" s="39"/>
      <c r="P55" s="39"/>
    </row>
    <row r="56" spans="1:16" ht="27" customHeight="1" thickBot="1" x14ac:dyDescent="0.25">
      <c r="A56" s="49">
        <v>1000</v>
      </c>
      <c r="B56" s="284" t="s">
        <v>31</v>
      </c>
      <c r="C56" s="285"/>
      <c r="D56" s="285"/>
      <c r="E56" s="285"/>
      <c r="F56" s="286">
        <v>0.02</v>
      </c>
      <c r="G56" s="286"/>
      <c r="H56" s="287">
        <f>+$A$56*F56</f>
        <v>20</v>
      </c>
      <c r="I56" s="288"/>
      <c r="J56" s="39"/>
      <c r="K56" s="39"/>
      <c r="L56" s="39"/>
      <c r="M56" s="39"/>
      <c r="N56" s="39"/>
      <c r="O56" s="39"/>
      <c r="P56" s="39"/>
    </row>
    <row r="57" spans="1:16" ht="59.1" customHeight="1" x14ac:dyDescent="0.2">
      <c r="A57" s="151"/>
      <c r="B57" s="289" t="s">
        <v>32</v>
      </c>
      <c r="C57" s="289"/>
      <c r="D57" s="289"/>
      <c r="E57" s="289"/>
      <c r="F57" s="290">
        <v>5.0000000000000001E-3</v>
      </c>
      <c r="G57" s="290"/>
      <c r="H57" s="291"/>
      <c r="I57" s="292"/>
      <c r="J57" s="39"/>
      <c r="K57" s="39"/>
      <c r="L57" s="39"/>
      <c r="M57" s="39"/>
      <c r="N57" s="39"/>
      <c r="O57" s="39"/>
      <c r="P57" s="39"/>
    </row>
    <row r="58" spans="1:16" ht="13.5" thickBot="1" x14ac:dyDescent="0.25">
      <c r="A58" s="151"/>
      <c r="B58" s="46"/>
      <c r="C58" s="47"/>
      <c r="D58" s="47"/>
      <c r="E58" s="47"/>
      <c r="F58" s="48"/>
      <c r="G58" s="18"/>
      <c r="H58" s="18"/>
      <c r="I58" s="150"/>
    </row>
    <row r="59" spans="1:16" ht="27" customHeight="1" thickBot="1" x14ac:dyDescent="0.25">
      <c r="A59" s="152"/>
      <c r="B59" s="311" t="s">
        <v>36</v>
      </c>
      <c r="C59" s="312"/>
      <c r="D59" s="312"/>
      <c r="E59" s="312"/>
      <c r="F59" s="312"/>
      <c r="G59" s="313"/>
      <c r="H59" s="293">
        <f>+H54+H56</f>
        <v>130</v>
      </c>
      <c r="I59" s="294"/>
    </row>
    <row r="60" spans="1:16" x14ac:dyDescent="0.2">
      <c r="A60" s="44"/>
      <c r="B60" s="45"/>
      <c r="C60" s="39"/>
      <c r="D60" s="39"/>
      <c r="E60" s="39"/>
      <c r="F60" s="39"/>
      <c r="G60" s="39"/>
      <c r="H60" s="39"/>
      <c r="I60" s="39"/>
    </row>
    <row r="61" spans="1:16" ht="13.5" thickBot="1" x14ac:dyDescent="0.25">
      <c r="A61" s="44"/>
      <c r="B61" s="45"/>
      <c r="C61" s="39"/>
      <c r="D61" s="39"/>
      <c r="E61" s="39"/>
      <c r="F61" s="39"/>
      <c r="G61" s="39"/>
      <c r="H61" s="39"/>
      <c r="I61" s="39"/>
    </row>
    <row r="62" spans="1:16" x14ac:dyDescent="0.2">
      <c r="A62" s="251" t="s">
        <v>20</v>
      </c>
      <c r="B62" s="270" t="s">
        <v>23</v>
      </c>
      <c r="C62" s="271"/>
      <c r="D62" s="271"/>
      <c r="E62" s="272"/>
      <c r="F62" s="276" t="s">
        <v>21</v>
      </c>
      <c r="G62" s="276"/>
      <c r="H62" s="276" t="s">
        <v>16</v>
      </c>
      <c r="I62" s="278"/>
    </row>
    <row r="63" spans="1:16" x14ac:dyDescent="0.2">
      <c r="A63" s="252"/>
      <c r="B63" s="273"/>
      <c r="C63" s="274"/>
      <c r="D63" s="274"/>
      <c r="E63" s="275"/>
      <c r="F63" s="277"/>
      <c r="G63" s="277"/>
      <c r="H63" s="277"/>
      <c r="I63" s="279"/>
    </row>
    <row r="64" spans="1:16" ht="27" customHeight="1" x14ac:dyDescent="0.2">
      <c r="A64" s="253" t="s">
        <v>30</v>
      </c>
      <c r="B64" s="256" t="s">
        <v>22</v>
      </c>
      <c r="C64" s="257"/>
      <c r="D64" s="257"/>
      <c r="E64" s="258"/>
      <c r="F64" s="259">
        <v>0.02</v>
      </c>
      <c r="G64" s="260"/>
      <c r="H64" s="260">
        <f>+$A$69*F64</f>
        <v>5</v>
      </c>
      <c r="I64" s="261"/>
    </row>
    <row r="65" spans="1:10" ht="27" customHeight="1" x14ac:dyDescent="0.2">
      <c r="A65" s="254"/>
      <c r="B65" s="256" t="s">
        <v>24</v>
      </c>
      <c r="C65" s="257"/>
      <c r="D65" s="257"/>
      <c r="E65" s="258"/>
      <c r="F65" s="262">
        <v>0.08</v>
      </c>
      <c r="G65" s="262"/>
      <c r="H65" s="260">
        <f t="shared" ref="H65:H66" si="4">+$A$69*F65</f>
        <v>20</v>
      </c>
      <c r="I65" s="261"/>
    </row>
    <row r="66" spans="1:10" ht="27" customHeight="1" thickBot="1" x14ac:dyDescent="0.25">
      <c r="A66" s="254"/>
      <c r="B66" s="263" t="s">
        <v>25</v>
      </c>
      <c r="C66" s="264"/>
      <c r="D66" s="264"/>
      <c r="E66" s="265"/>
      <c r="F66" s="282">
        <v>0.02</v>
      </c>
      <c r="G66" s="283"/>
      <c r="H66" s="260">
        <f t="shared" si="4"/>
        <v>5</v>
      </c>
      <c r="I66" s="261"/>
    </row>
    <row r="67" spans="1:10" ht="27" customHeight="1" thickBot="1" x14ac:dyDescent="0.25">
      <c r="A67" s="255"/>
      <c r="B67" s="148" t="s">
        <v>11</v>
      </c>
      <c r="C67" s="34"/>
      <c r="D67" s="34"/>
      <c r="E67" s="34"/>
      <c r="F67" s="266"/>
      <c r="G67" s="267"/>
      <c r="H67" s="268">
        <f>SUM(H64:I66)</f>
        <v>30</v>
      </c>
      <c r="I67" s="269"/>
    </row>
    <row r="68" spans="1:10" ht="17.25" customHeight="1" thickBot="1" x14ac:dyDescent="0.25">
      <c r="A68" s="42" t="s">
        <v>132</v>
      </c>
      <c r="B68" s="46"/>
      <c r="C68" s="47"/>
      <c r="D68" s="47"/>
      <c r="E68" s="47"/>
      <c r="F68" s="48"/>
      <c r="G68" s="18"/>
      <c r="H68" s="18"/>
      <c r="I68" s="150"/>
    </row>
    <row r="69" spans="1:10" ht="27" customHeight="1" thickBot="1" x14ac:dyDescent="0.25">
      <c r="A69" s="49">
        <v>250</v>
      </c>
      <c r="B69" s="284" t="s">
        <v>31</v>
      </c>
      <c r="C69" s="285"/>
      <c r="D69" s="285"/>
      <c r="E69" s="285"/>
      <c r="F69" s="286">
        <v>3.5000000000000003E-2</v>
      </c>
      <c r="G69" s="286"/>
      <c r="H69" s="287">
        <f>+$A$69*F69</f>
        <v>8.75</v>
      </c>
      <c r="I69" s="288"/>
    </row>
    <row r="70" spans="1:10" ht="59.1" customHeight="1" x14ac:dyDescent="0.2">
      <c r="A70" s="151"/>
      <c r="B70" s="289" t="s">
        <v>32</v>
      </c>
      <c r="C70" s="289"/>
      <c r="D70" s="289"/>
      <c r="E70" s="289"/>
      <c r="F70" s="290">
        <v>5.0000000000000001E-3</v>
      </c>
      <c r="G70" s="290"/>
      <c r="H70" s="291"/>
      <c r="I70" s="292"/>
    </row>
    <row r="71" spans="1:10" ht="13.5" thickBot="1" x14ac:dyDescent="0.25">
      <c r="A71" s="151"/>
      <c r="B71" s="46"/>
      <c r="C71" s="47"/>
      <c r="D71" s="47"/>
      <c r="E71" s="47"/>
      <c r="F71" s="48"/>
      <c r="G71" s="18"/>
      <c r="H71" s="18"/>
      <c r="I71" s="150"/>
    </row>
    <row r="72" spans="1:10" ht="27" customHeight="1" thickBot="1" x14ac:dyDescent="0.25">
      <c r="A72" s="152"/>
      <c r="B72" s="311" t="s">
        <v>37</v>
      </c>
      <c r="C72" s="312"/>
      <c r="D72" s="312"/>
      <c r="E72" s="312"/>
      <c r="F72" s="266"/>
      <c r="G72" s="267"/>
      <c r="H72" s="293">
        <f>+H67+H69</f>
        <v>38.75</v>
      </c>
      <c r="I72" s="294"/>
    </row>
    <row r="73" spans="1:10" x14ac:dyDescent="0.2">
      <c r="A73" s="29"/>
      <c r="B73" s="19"/>
      <c r="C73" s="19"/>
      <c r="D73" s="19"/>
      <c r="E73" s="19"/>
      <c r="F73" s="19"/>
      <c r="G73" s="19"/>
      <c r="H73" s="30"/>
      <c r="I73" s="30"/>
    </row>
    <row r="74" spans="1:10" x14ac:dyDescent="0.2">
      <c r="A74" s="19"/>
      <c r="B74" s="39"/>
      <c r="C74" s="39"/>
      <c r="D74" s="39"/>
      <c r="E74" s="39"/>
      <c r="F74" s="39"/>
      <c r="G74" s="39"/>
      <c r="H74" s="39"/>
      <c r="I74" s="39"/>
    </row>
    <row r="75" spans="1:10" x14ac:dyDescent="0.2">
      <c r="A75" s="19"/>
      <c r="B75" s="39"/>
      <c r="C75" s="39"/>
      <c r="D75" s="39"/>
      <c r="E75" s="39"/>
      <c r="F75" s="39"/>
      <c r="G75" s="39"/>
      <c r="H75" s="39"/>
      <c r="I75" s="39"/>
    </row>
    <row r="76" spans="1:10" ht="13.5" thickBot="1" x14ac:dyDescent="0.25">
      <c r="A76" s="19"/>
      <c r="B76" s="39"/>
      <c r="C76" s="39"/>
      <c r="D76" s="39"/>
      <c r="E76" s="39"/>
      <c r="F76" s="39"/>
      <c r="G76" s="39"/>
      <c r="H76" s="39"/>
      <c r="I76" s="39"/>
    </row>
    <row r="77" spans="1:10" ht="21" thickBot="1" x14ac:dyDescent="0.25">
      <c r="B77" s="239" t="s">
        <v>76</v>
      </c>
      <c r="C77" s="240"/>
      <c r="D77" s="240"/>
      <c r="E77" s="240"/>
      <c r="F77" s="240"/>
      <c r="G77" s="240"/>
      <c r="H77" s="240"/>
      <c r="I77" s="240"/>
      <c r="J77" s="241"/>
    </row>
    <row r="78" spans="1:10" x14ac:dyDescent="0.2">
      <c r="B78" s="1"/>
      <c r="C78" s="1"/>
      <c r="D78" s="1"/>
    </row>
    <row r="79" spans="1:10" x14ac:dyDescent="0.2">
      <c r="B79" s="72" t="s">
        <v>0</v>
      </c>
      <c r="C79" s="244">
        <f>+C10</f>
        <v>0</v>
      </c>
      <c r="D79" s="244"/>
      <c r="E79" s="244"/>
      <c r="F79" s="38"/>
      <c r="G79" s="38"/>
      <c r="H79" s="38"/>
    </row>
    <row r="80" spans="1:10" x14ac:dyDescent="0.2">
      <c r="B80" s="72" t="s">
        <v>1</v>
      </c>
      <c r="C80" s="244">
        <f>+C11</f>
        <v>0</v>
      </c>
      <c r="D80" s="244"/>
      <c r="E80" s="244"/>
      <c r="F80" s="38"/>
      <c r="G80" s="38"/>
      <c r="H80" s="38"/>
    </row>
    <row r="81" spans="2:8" x14ac:dyDescent="0.2">
      <c r="B81" s="72" t="s">
        <v>2</v>
      </c>
      <c r="C81" s="244">
        <f>+C12</f>
        <v>0</v>
      </c>
      <c r="D81" s="244"/>
      <c r="E81" s="244"/>
      <c r="F81" s="38"/>
      <c r="G81" s="38"/>
      <c r="H81" s="38"/>
    </row>
    <row r="82" spans="2:8" x14ac:dyDescent="0.2">
      <c r="B82" s="72" t="s">
        <v>70</v>
      </c>
      <c r="C82" s="244">
        <f>+C13</f>
        <v>0</v>
      </c>
      <c r="D82" s="244"/>
      <c r="E82" s="244"/>
      <c r="F82" s="38"/>
      <c r="G82" s="38"/>
      <c r="H82" s="38"/>
    </row>
    <row r="83" spans="2:8" ht="13.5" thickBot="1" x14ac:dyDescent="0.25">
      <c r="B83" s="82"/>
      <c r="C83" s="79"/>
      <c r="D83" s="79"/>
      <c r="E83" s="81"/>
      <c r="F83" s="38"/>
      <c r="G83" s="38"/>
      <c r="H83" s="38"/>
    </row>
    <row r="84" spans="2:8" x14ac:dyDescent="0.2">
      <c r="B84" s="245" t="s">
        <v>66</v>
      </c>
      <c r="C84" s="247" t="s">
        <v>99</v>
      </c>
      <c r="D84" s="249" t="s">
        <v>100</v>
      </c>
      <c r="E84" s="249" t="s">
        <v>101</v>
      </c>
      <c r="F84" s="242" t="s">
        <v>29</v>
      </c>
      <c r="G84" s="242" t="s">
        <v>30</v>
      </c>
      <c r="H84" s="153"/>
    </row>
    <row r="85" spans="2:8" ht="92.25" customHeight="1" x14ac:dyDescent="0.2">
      <c r="B85" s="246"/>
      <c r="C85" s="248"/>
      <c r="D85" s="250"/>
      <c r="E85" s="250"/>
      <c r="F85" s="243"/>
      <c r="G85" s="243"/>
      <c r="H85" s="154"/>
    </row>
    <row r="86" spans="2:8" ht="22.5" x14ac:dyDescent="0.2">
      <c r="B86" s="123" t="s">
        <v>22</v>
      </c>
      <c r="C86" s="87">
        <f>+IF($B$78=$B$86,K17,K17)</f>
        <v>0</v>
      </c>
      <c r="D86" s="87">
        <f>+IF($C$78=$B$86,K29,K29)</f>
        <v>0</v>
      </c>
      <c r="E86" s="87">
        <f>+IF($D$78=$B$86,K40,K40)</f>
        <v>0</v>
      </c>
      <c r="F86" s="87">
        <f>+IF($E$78=$B$86,K52,K52)</f>
        <v>0</v>
      </c>
      <c r="G86" s="87">
        <f>+IF($F$78=$B$86,K62,K62)</f>
        <v>0</v>
      </c>
      <c r="H86" s="154"/>
    </row>
    <row r="87" spans="2:8" ht="89.25" customHeight="1" x14ac:dyDescent="0.2">
      <c r="B87" s="123" t="s">
        <v>24</v>
      </c>
      <c r="C87" s="87">
        <f>+IF($B$78=$B$86,K18+N20+O20+P20+Q20+R20+S20+T20,K18)</f>
        <v>0</v>
      </c>
      <c r="D87" s="87">
        <f>+IF($C$78=$B$86,K30+N32+O32+P32+Q32+R32+S32+T32,K30)</f>
        <v>0</v>
      </c>
      <c r="E87" s="87">
        <f>+IF($D$78=$B$86,K41+N43+O43+P43+Q43+R43+S43+T43,K41)</f>
        <v>0</v>
      </c>
      <c r="F87" s="87">
        <f>+IF($E$78=$B$86,K53,K53)</f>
        <v>0</v>
      </c>
      <c r="G87" s="87">
        <f>+IF($F$78=$B$86,K63+N65+O65+P65+Q65+R65+S65+T65,K63)</f>
        <v>0</v>
      </c>
      <c r="H87" s="237" t="s">
        <v>102</v>
      </c>
    </row>
    <row r="88" spans="2:8" ht="42" customHeight="1" x14ac:dyDescent="0.2">
      <c r="B88" s="123" t="s">
        <v>25</v>
      </c>
      <c r="C88" s="87">
        <f>+IF($B$78=$B$86,K19,K19)</f>
        <v>0</v>
      </c>
      <c r="D88" s="87">
        <f>+IF($C$78=$B$86,K31,K31)</f>
        <v>0</v>
      </c>
      <c r="E88" s="87">
        <f>+IF($D$78=$B$86,K42,K42)</f>
        <v>0</v>
      </c>
      <c r="F88" s="87">
        <f>+IF($E$78=$B$86,K54,K54)</f>
        <v>0</v>
      </c>
      <c r="G88" s="87">
        <f>+IF($F$78=$B$86,K64,K64)</f>
        <v>0</v>
      </c>
      <c r="H88" s="237"/>
    </row>
    <row r="89" spans="2:8" ht="30" customHeight="1" x14ac:dyDescent="0.2">
      <c r="B89" s="155" t="s">
        <v>73</v>
      </c>
      <c r="C89" s="89">
        <f>+C88+C87+C86</f>
        <v>0</v>
      </c>
      <c r="D89" s="89">
        <f t="shared" ref="D89:G89" si="5">+D88+D87+D86</f>
        <v>0</v>
      </c>
      <c r="E89" s="89">
        <f>+E88+E87+E86</f>
        <v>0</v>
      </c>
      <c r="F89" s="89">
        <f>+F88+F87+F86</f>
        <v>0</v>
      </c>
      <c r="G89" s="89">
        <f t="shared" si="5"/>
        <v>0</v>
      </c>
      <c r="H89" s="237"/>
    </row>
    <row r="90" spans="2:8" ht="41.25" customHeight="1" thickBot="1" x14ac:dyDescent="0.25">
      <c r="B90" s="123" t="s">
        <v>67</v>
      </c>
      <c r="C90" s="87">
        <f>+IF($B$78=$B$86,K22+N23+O23+P23+Q23+R23+S23+T23,K22)</f>
        <v>0</v>
      </c>
      <c r="D90" s="87">
        <f>+IF($C$78=$B$86,K33+N34+O34+P34+Q34+R34+S34+T34,K33)</f>
        <v>0</v>
      </c>
      <c r="E90" s="87">
        <f>+IF($D$78=$B$86,K41+N45+O45+P45+Q45+R45+S45+T45,K41)</f>
        <v>0</v>
      </c>
      <c r="F90" s="87">
        <f>+IF($E$78=$B$86,K56,K56)</f>
        <v>0</v>
      </c>
      <c r="G90" s="87">
        <f>+IF($F$78=$B$86,K66+N67+O67+P67+Q67+R67+S67+T67,K66)</f>
        <v>0</v>
      </c>
      <c r="H90" s="238"/>
    </row>
    <row r="91" spans="2:8" ht="21" thickBot="1" x14ac:dyDescent="0.35">
      <c r="B91" s="156" t="s">
        <v>11</v>
      </c>
      <c r="C91" s="157">
        <f>+C90+C89</f>
        <v>0</v>
      </c>
      <c r="D91" s="157">
        <f t="shared" ref="D91:G91" si="6">+D90+D89</f>
        <v>0</v>
      </c>
      <c r="E91" s="157">
        <f t="shared" si="6"/>
        <v>0</v>
      </c>
      <c r="F91" s="157">
        <f t="shared" si="6"/>
        <v>0</v>
      </c>
      <c r="G91" s="157">
        <f t="shared" si="6"/>
        <v>0</v>
      </c>
      <c r="H91" s="90">
        <f>SUM(C91:G91)</f>
        <v>0</v>
      </c>
    </row>
  </sheetData>
  <mergeCells count="144">
    <mergeCell ref="F56:G56"/>
    <mergeCell ref="H56:I56"/>
    <mergeCell ref="B46:G46"/>
    <mergeCell ref="B44:E44"/>
    <mergeCell ref="B70:E70"/>
    <mergeCell ref="F70:G70"/>
    <mergeCell ref="H70:I70"/>
    <mergeCell ref="B72:E72"/>
    <mergeCell ref="F72:G72"/>
    <mergeCell ref="H72:I72"/>
    <mergeCell ref="H57:I57"/>
    <mergeCell ref="H59:I59"/>
    <mergeCell ref="B69:E69"/>
    <mergeCell ref="F69:G69"/>
    <mergeCell ref="H69:I69"/>
    <mergeCell ref="B59:G59"/>
    <mergeCell ref="F53:G53"/>
    <mergeCell ref="H53:I53"/>
    <mergeCell ref="F54:G54"/>
    <mergeCell ref="H54:I54"/>
    <mergeCell ref="A62:A63"/>
    <mergeCell ref="B62:E63"/>
    <mergeCell ref="H33:I33"/>
    <mergeCell ref="B33:G33"/>
    <mergeCell ref="B30:E30"/>
    <mergeCell ref="F30:G30"/>
    <mergeCell ref="H30:I30"/>
    <mergeCell ref="B31:E31"/>
    <mergeCell ref="F31:G31"/>
    <mergeCell ref="H31:I31"/>
    <mergeCell ref="F62:G63"/>
    <mergeCell ref="H62:I63"/>
    <mergeCell ref="B57:E57"/>
    <mergeCell ref="F57:G57"/>
    <mergeCell ref="F49:G50"/>
    <mergeCell ref="H49:I50"/>
    <mergeCell ref="B43:E43"/>
    <mergeCell ref="F43:G43"/>
    <mergeCell ref="H43:I43"/>
    <mergeCell ref="B56:E56"/>
    <mergeCell ref="B49:E50"/>
    <mergeCell ref="F44:G44"/>
    <mergeCell ref="H44:I44"/>
    <mergeCell ref="H46:I46"/>
    <mergeCell ref="A64:A67"/>
    <mergeCell ref="B64:E64"/>
    <mergeCell ref="F64:G64"/>
    <mergeCell ref="H64:I64"/>
    <mergeCell ref="B65:E65"/>
    <mergeCell ref="F65:G65"/>
    <mergeCell ref="H65:I65"/>
    <mergeCell ref="B66:E66"/>
    <mergeCell ref="F66:G66"/>
    <mergeCell ref="H66:I66"/>
    <mergeCell ref="F67:G67"/>
    <mergeCell ref="H67:I67"/>
    <mergeCell ref="A1:I1"/>
    <mergeCell ref="F15:G15"/>
    <mergeCell ref="B13:E13"/>
    <mergeCell ref="B12:E12"/>
    <mergeCell ref="B14:E14"/>
    <mergeCell ref="B10:E11"/>
    <mergeCell ref="C2:I7"/>
    <mergeCell ref="A10:A11"/>
    <mergeCell ref="F10:G11"/>
    <mergeCell ref="F12:G12"/>
    <mergeCell ref="F13:G13"/>
    <mergeCell ref="A6:B7"/>
    <mergeCell ref="H10:I11"/>
    <mergeCell ref="H12:I12"/>
    <mergeCell ref="H13:I13"/>
    <mergeCell ref="H14:I14"/>
    <mergeCell ref="F14:G14"/>
    <mergeCell ref="B25:E25"/>
    <mergeCell ref="F25:G25"/>
    <mergeCell ref="B17:E17"/>
    <mergeCell ref="F17:G17"/>
    <mergeCell ref="H17:I17"/>
    <mergeCell ref="B18:E18"/>
    <mergeCell ref="F18:G18"/>
    <mergeCell ref="H18:I18"/>
    <mergeCell ref="F20:G20"/>
    <mergeCell ref="H20:I20"/>
    <mergeCell ref="B20:E20"/>
    <mergeCell ref="N53:O53"/>
    <mergeCell ref="A49:A50"/>
    <mergeCell ref="L39:N39"/>
    <mergeCell ref="C35:E35"/>
    <mergeCell ref="F35:H35"/>
    <mergeCell ref="A36:A37"/>
    <mergeCell ref="H36:I37"/>
    <mergeCell ref="H15:I15"/>
    <mergeCell ref="B27:E27"/>
    <mergeCell ref="F27:G27"/>
    <mergeCell ref="H27:I27"/>
    <mergeCell ref="L42:N42"/>
    <mergeCell ref="L28:N28"/>
    <mergeCell ref="L36:N36"/>
    <mergeCell ref="F28:G28"/>
    <mergeCell ref="H28:I28"/>
    <mergeCell ref="B36:E37"/>
    <mergeCell ref="F36:G37"/>
    <mergeCell ref="B39:E39"/>
    <mergeCell ref="F39:G39"/>
    <mergeCell ref="H39:I39"/>
    <mergeCell ref="B40:E40"/>
    <mergeCell ref="F40:G40"/>
    <mergeCell ref="H40:I40"/>
    <mergeCell ref="A23:A24"/>
    <mergeCell ref="A25:A28"/>
    <mergeCell ref="A12:A15"/>
    <mergeCell ref="A51:A54"/>
    <mergeCell ref="B51:E51"/>
    <mergeCell ref="F51:G51"/>
    <mergeCell ref="H51:I51"/>
    <mergeCell ref="B52:E52"/>
    <mergeCell ref="F52:G52"/>
    <mergeCell ref="H52:I52"/>
    <mergeCell ref="B53:E53"/>
    <mergeCell ref="A38:A41"/>
    <mergeCell ref="B38:E38"/>
    <mergeCell ref="F38:G38"/>
    <mergeCell ref="H38:I38"/>
    <mergeCell ref="H25:I25"/>
    <mergeCell ref="B26:E26"/>
    <mergeCell ref="F26:G26"/>
    <mergeCell ref="H26:I26"/>
    <mergeCell ref="F41:G41"/>
    <mergeCell ref="H41:I41"/>
    <mergeCell ref="B23:E24"/>
    <mergeCell ref="F23:G24"/>
    <mergeCell ref="H23:I24"/>
    <mergeCell ref="H87:H90"/>
    <mergeCell ref="B77:J77"/>
    <mergeCell ref="F84:F85"/>
    <mergeCell ref="G84:G85"/>
    <mergeCell ref="C79:E79"/>
    <mergeCell ref="C80:E80"/>
    <mergeCell ref="C81:E81"/>
    <mergeCell ref="C82:E82"/>
    <mergeCell ref="B84:B85"/>
    <mergeCell ref="C84:C85"/>
    <mergeCell ref="D84:D85"/>
    <mergeCell ref="E84:E85"/>
  </mergeCells>
  <dataValidations disablePrompts="1" count="1">
    <dataValidation allowBlank="1" showInputMessage="1" showErrorMessage="1" prompt="COLOCAR CANTIDAD DE FAMILIAS POR ETAPA" sqref="B34"/>
  </dataValidations>
  <pageMargins left="0.7" right="0.7" top="0.75" bottom="0.75" header="0.3" footer="0.3"/>
  <pageSetup paperSize="20480" scale="45"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7"/>
  <sheetViews>
    <sheetView tabSelected="1" zoomScale="85" zoomScaleNormal="85" workbookViewId="0">
      <selection activeCell="S15" sqref="S15"/>
    </sheetView>
  </sheetViews>
  <sheetFormatPr baseColWidth="10" defaultRowHeight="12.75" x14ac:dyDescent="0.2"/>
  <cols>
    <col min="1" max="1" width="31.42578125" style="1" customWidth="1"/>
    <col min="2" max="2" width="10.28515625" style="1" customWidth="1"/>
    <col min="3" max="3" width="10" style="1" customWidth="1"/>
    <col min="4" max="4" width="22.28515625" customWidth="1"/>
    <col min="5" max="5" width="11.85546875" customWidth="1"/>
    <col min="6" max="6" width="11" customWidth="1"/>
    <col min="7" max="7" width="13.28515625" customWidth="1"/>
    <col min="8" max="9" width="11.5703125" customWidth="1"/>
    <col min="10" max="10" width="9" customWidth="1"/>
    <col min="11" max="11" width="7.42578125" customWidth="1"/>
    <col min="12" max="12" width="3.7109375" customWidth="1"/>
    <col min="13" max="13" width="12.7109375" customWidth="1"/>
    <col min="14" max="14" width="11.85546875" customWidth="1"/>
    <col min="15" max="15" width="12.5703125" customWidth="1"/>
    <col min="16" max="16" width="9.85546875" customWidth="1"/>
    <col min="17" max="18" width="11.7109375" customWidth="1"/>
    <col min="19" max="19" width="12.7109375" customWidth="1"/>
    <col min="20" max="20" width="10.7109375" customWidth="1"/>
    <col min="21" max="21" width="11.85546875" customWidth="1"/>
    <col min="22" max="22" width="13.140625" customWidth="1"/>
    <col min="23" max="23" width="11.85546875" customWidth="1"/>
    <col min="24" max="24" width="11.28515625" customWidth="1"/>
    <col min="25" max="25" width="12.5703125" customWidth="1"/>
    <col min="26" max="26" width="9.140625" customWidth="1"/>
    <col min="27" max="27" width="13.42578125" customWidth="1"/>
    <col min="28" max="28" width="10.140625" customWidth="1"/>
    <col min="29" max="30" width="6.85546875" customWidth="1"/>
    <col min="31" max="31" width="8.42578125" hidden="1" customWidth="1"/>
  </cols>
  <sheetData>
    <row r="1" spans="1:31" ht="26.25" x14ac:dyDescent="0.4">
      <c r="A1" s="367" t="s">
        <v>38</v>
      </c>
      <c r="B1" s="368"/>
      <c r="C1" s="368"/>
      <c r="D1" s="368"/>
      <c r="E1" s="368"/>
      <c r="F1" s="368"/>
      <c r="G1" s="368"/>
      <c r="H1" s="368"/>
      <c r="I1" s="368"/>
      <c r="J1" s="368"/>
      <c r="K1" s="369"/>
      <c r="L1" s="54"/>
      <c r="M1" s="54"/>
      <c r="N1" s="22"/>
      <c r="O1" s="22"/>
      <c r="P1" s="22"/>
      <c r="Q1" s="22"/>
      <c r="R1" s="22"/>
      <c r="S1" s="22"/>
      <c r="T1" s="22"/>
      <c r="U1" s="22"/>
      <c r="V1" s="22"/>
      <c r="W1" s="22"/>
      <c r="X1" s="22"/>
      <c r="Y1" s="22"/>
      <c r="Z1" s="22"/>
      <c r="AA1" s="22"/>
      <c r="AB1" s="22"/>
      <c r="AC1" s="22"/>
      <c r="AD1" s="22"/>
      <c r="AE1" s="22"/>
    </row>
    <row r="2" spans="1:31" ht="17.45" customHeight="1" x14ac:dyDescent="0.2">
      <c r="A2" s="23" t="s">
        <v>0</v>
      </c>
      <c r="B2" s="397"/>
      <c r="C2" s="398"/>
      <c r="D2" s="399"/>
      <c r="E2" s="402"/>
      <c r="F2" s="403"/>
      <c r="G2" s="403"/>
      <c r="H2" s="403"/>
      <c r="I2" s="403"/>
      <c r="J2" s="403"/>
      <c r="K2" s="404"/>
      <c r="L2" s="43"/>
      <c r="M2" s="211"/>
      <c r="N2" s="8"/>
      <c r="O2" s="8"/>
      <c r="P2" s="8"/>
      <c r="Q2" s="8"/>
      <c r="R2" s="8"/>
      <c r="S2" s="8"/>
      <c r="T2" s="8"/>
      <c r="U2" s="8"/>
      <c r="V2" s="8"/>
      <c r="W2" s="8"/>
      <c r="X2" s="8"/>
      <c r="Y2" s="8"/>
      <c r="Z2" s="8"/>
      <c r="AA2" s="8"/>
      <c r="AB2" s="8"/>
      <c r="AC2" s="8"/>
      <c r="AD2" s="8"/>
      <c r="AE2" s="8"/>
    </row>
    <row r="3" spans="1:31" ht="17.45" customHeight="1" x14ac:dyDescent="0.2">
      <c r="A3" s="9" t="s">
        <v>1</v>
      </c>
      <c r="B3" s="397">
        <v>20</v>
      </c>
      <c r="C3" s="398"/>
      <c r="D3" s="399"/>
      <c r="E3" s="402"/>
      <c r="F3" s="403"/>
      <c r="G3" s="403"/>
      <c r="H3" s="403"/>
      <c r="I3" s="403"/>
      <c r="J3" s="403"/>
      <c r="K3" s="404"/>
      <c r="L3" s="43"/>
      <c r="M3" s="211"/>
      <c r="N3" s="52"/>
      <c r="O3" s="52"/>
      <c r="P3" s="52"/>
      <c r="Q3" s="52"/>
      <c r="R3" s="52"/>
      <c r="S3" s="52"/>
      <c r="T3" s="52"/>
      <c r="U3" s="52"/>
      <c r="V3" s="8"/>
      <c r="W3" s="8"/>
      <c r="X3" s="8"/>
      <c r="Y3" s="8"/>
      <c r="Z3" s="8"/>
      <c r="AA3" s="8"/>
      <c r="AB3" s="8"/>
      <c r="AC3" s="8"/>
      <c r="AD3" s="8"/>
      <c r="AE3" s="8"/>
    </row>
    <row r="4" spans="1:31" ht="17.25" customHeight="1" x14ac:dyDescent="0.2">
      <c r="A4" s="9" t="s">
        <v>2</v>
      </c>
      <c r="B4" s="397"/>
      <c r="C4" s="398"/>
      <c r="D4" s="399"/>
      <c r="E4" s="402"/>
      <c r="F4" s="403"/>
      <c r="G4" s="403"/>
      <c r="H4" s="403"/>
      <c r="I4" s="403"/>
      <c r="J4" s="403"/>
      <c r="K4" s="404"/>
      <c r="L4" s="43"/>
      <c r="M4" s="211"/>
      <c r="N4" s="52"/>
      <c r="O4" s="52"/>
      <c r="P4" s="52"/>
      <c r="Q4" s="52"/>
      <c r="R4" s="52"/>
      <c r="S4" s="52"/>
      <c r="T4" s="52"/>
      <c r="U4" s="52"/>
      <c r="V4" s="8"/>
      <c r="W4" s="8"/>
      <c r="X4" s="8"/>
      <c r="Y4" s="8"/>
      <c r="Z4" s="8"/>
      <c r="AA4" s="8"/>
      <c r="AB4" s="8"/>
      <c r="AC4" s="8"/>
      <c r="AD4" s="8"/>
      <c r="AE4" s="8"/>
    </row>
    <row r="5" spans="1:31" ht="17.25" customHeight="1" x14ac:dyDescent="0.2">
      <c r="A5" s="9" t="s">
        <v>19</v>
      </c>
      <c r="B5" s="397"/>
      <c r="C5" s="398"/>
      <c r="D5" s="399"/>
      <c r="E5" s="405"/>
      <c r="F5" s="406"/>
      <c r="G5" s="406"/>
      <c r="H5" s="406"/>
      <c r="I5" s="406"/>
      <c r="J5" s="406"/>
      <c r="K5" s="407"/>
      <c r="L5" s="43"/>
      <c r="M5" s="211"/>
      <c r="N5" s="8"/>
      <c r="O5" s="8"/>
      <c r="P5" s="8"/>
      <c r="Q5" s="8"/>
      <c r="R5" s="8"/>
      <c r="S5" s="8"/>
      <c r="T5" s="8"/>
      <c r="U5" s="8"/>
      <c r="V5" s="8"/>
      <c r="W5" s="8"/>
      <c r="X5" s="8"/>
      <c r="Y5" s="8"/>
      <c r="Z5" s="8"/>
      <c r="AA5" s="8"/>
      <c r="AB5" s="8"/>
      <c r="AC5" s="8"/>
      <c r="AD5" s="8"/>
      <c r="AE5" s="8"/>
    </row>
    <row r="6" spans="1:31" ht="14.25" customHeight="1" thickBot="1" x14ac:dyDescent="0.25">
      <c r="A6" s="37"/>
      <c r="B6" s="37"/>
      <c r="C6" s="37"/>
      <c r="D6" s="50"/>
      <c r="E6" s="51"/>
      <c r="F6" s="51"/>
      <c r="G6" s="51"/>
      <c r="H6" s="8"/>
      <c r="I6" s="8"/>
      <c r="J6" s="27"/>
      <c r="K6" s="27"/>
      <c r="L6" s="27"/>
      <c r="M6" s="27"/>
      <c r="N6" s="8"/>
      <c r="O6" s="8"/>
      <c r="P6" s="8"/>
      <c r="Q6" s="8"/>
      <c r="R6" s="8"/>
      <c r="S6" s="8"/>
      <c r="T6" s="8"/>
      <c r="U6" s="8"/>
      <c r="V6" s="8"/>
      <c r="W6" s="8"/>
      <c r="X6" s="8"/>
      <c r="Y6" s="8"/>
      <c r="Z6" s="8"/>
      <c r="AA6" s="8"/>
      <c r="AB6" s="8"/>
      <c r="AC6" s="8"/>
      <c r="AD6" s="8"/>
      <c r="AE6" s="8"/>
    </row>
    <row r="7" spans="1:31" ht="12.75" customHeight="1" thickBot="1" x14ac:dyDescent="0.25">
      <c r="A7" s="347" t="s">
        <v>20</v>
      </c>
      <c r="B7" s="385" t="s">
        <v>23</v>
      </c>
      <c r="C7" s="386"/>
      <c r="D7" s="386"/>
      <c r="E7" s="386"/>
      <c r="F7" s="386"/>
      <c r="G7" s="387"/>
      <c r="H7" s="349" t="s">
        <v>41</v>
      </c>
      <c r="I7" s="349"/>
      <c r="J7" s="356" t="s">
        <v>16</v>
      </c>
      <c r="K7" s="373"/>
      <c r="L7" s="378" t="s">
        <v>12</v>
      </c>
      <c r="M7" s="319" t="s">
        <v>12</v>
      </c>
      <c r="N7" s="320"/>
      <c r="O7" s="320"/>
      <c r="P7" s="320"/>
      <c r="Q7" s="320"/>
      <c r="R7" s="320"/>
      <c r="S7" s="320"/>
      <c r="T7" s="320"/>
      <c r="U7" s="320"/>
      <c r="V7" s="320"/>
      <c r="W7" s="320"/>
      <c r="X7" s="320"/>
      <c r="Y7" s="320"/>
      <c r="Z7" s="320"/>
      <c r="AA7" s="320"/>
      <c r="AB7" s="321"/>
      <c r="AC7" s="8"/>
      <c r="AD7" s="8"/>
      <c r="AE7" s="8"/>
    </row>
    <row r="8" spans="1:31" ht="40.5" customHeight="1" thickBot="1" x14ac:dyDescent="0.25">
      <c r="A8" s="348"/>
      <c r="B8" s="388"/>
      <c r="C8" s="389"/>
      <c r="D8" s="389"/>
      <c r="E8" s="389"/>
      <c r="F8" s="389"/>
      <c r="G8" s="390"/>
      <c r="H8" s="350"/>
      <c r="I8" s="350"/>
      <c r="J8" s="363"/>
      <c r="K8" s="374"/>
      <c r="L8" s="379"/>
      <c r="M8" s="214" t="s">
        <v>133</v>
      </c>
      <c r="N8" s="214" t="s">
        <v>48</v>
      </c>
      <c r="O8" s="214" t="s">
        <v>133</v>
      </c>
      <c r="P8" s="215" t="s">
        <v>15</v>
      </c>
      <c r="Q8" s="214" t="s">
        <v>133</v>
      </c>
      <c r="R8" s="215" t="s">
        <v>49</v>
      </c>
      <c r="S8" s="214" t="s">
        <v>133</v>
      </c>
      <c r="T8" s="215" t="s">
        <v>50</v>
      </c>
      <c r="U8" s="214" t="s">
        <v>133</v>
      </c>
      <c r="V8" s="215" t="s">
        <v>51</v>
      </c>
      <c r="W8" s="214" t="s">
        <v>133</v>
      </c>
      <c r="X8" s="215" t="s">
        <v>52</v>
      </c>
      <c r="Y8" s="214" t="s">
        <v>133</v>
      </c>
      <c r="Z8" s="216" t="s">
        <v>53</v>
      </c>
      <c r="AA8" s="226" t="s">
        <v>136</v>
      </c>
      <c r="AB8" s="227" t="s">
        <v>135</v>
      </c>
      <c r="AC8" s="8"/>
      <c r="AD8" s="8"/>
      <c r="AE8" s="57" t="s">
        <v>13</v>
      </c>
    </row>
    <row r="9" spans="1:31" ht="24.75" customHeight="1" x14ac:dyDescent="0.2">
      <c r="A9" s="351" t="s">
        <v>42</v>
      </c>
      <c r="B9" s="391" t="s">
        <v>22</v>
      </c>
      <c r="C9" s="391"/>
      <c r="D9" s="391"/>
      <c r="E9" s="391"/>
      <c r="F9" s="391"/>
      <c r="G9" s="391"/>
      <c r="H9" s="340">
        <v>2</v>
      </c>
      <c r="I9" s="340"/>
      <c r="J9" s="260">
        <f>+$A$14*H9</f>
        <v>58</v>
      </c>
      <c r="K9" s="375"/>
      <c r="L9" s="379"/>
      <c r="M9" s="325">
        <v>0</v>
      </c>
      <c r="N9" s="68" t="s">
        <v>13</v>
      </c>
      <c r="O9" s="325">
        <v>0</v>
      </c>
      <c r="P9" s="59" t="s">
        <v>13</v>
      </c>
      <c r="Q9" s="325">
        <v>0</v>
      </c>
      <c r="R9" s="59" t="s">
        <v>13</v>
      </c>
      <c r="S9" s="325">
        <v>5</v>
      </c>
      <c r="T9" s="59" t="s">
        <v>13</v>
      </c>
      <c r="U9" s="325">
        <v>0</v>
      </c>
      <c r="V9" s="59" t="s">
        <v>13</v>
      </c>
      <c r="W9" s="325">
        <v>0</v>
      </c>
      <c r="X9" s="59" t="s">
        <v>13</v>
      </c>
      <c r="Y9" s="325">
        <v>0</v>
      </c>
      <c r="Z9" s="66" t="s">
        <v>13</v>
      </c>
      <c r="AA9" s="314">
        <v>0</v>
      </c>
      <c r="AB9" s="230" t="s">
        <v>13</v>
      </c>
      <c r="AC9" s="8"/>
      <c r="AD9" s="8"/>
      <c r="AE9" s="65" t="s">
        <v>14</v>
      </c>
    </row>
    <row r="10" spans="1:31" ht="46.5" customHeight="1" thickBot="1" x14ac:dyDescent="0.25">
      <c r="A10" s="352"/>
      <c r="B10" s="391" t="s">
        <v>24</v>
      </c>
      <c r="C10" s="391"/>
      <c r="D10" s="391"/>
      <c r="E10" s="391"/>
      <c r="F10" s="391"/>
      <c r="G10" s="391"/>
      <c r="H10" s="376">
        <v>4</v>
      </c>
      <c r="I10" s="376"/>
      <c r="J10" s="260">
        <f t="shared" ref="J10:J11" si="0">+$A$14*H10</f>
        <v>116</v>
      </c>
      <c r="K10" s="375"/>
      <c r="L10" s="379"/>
      <c r="M10" s="326"/>
      <c r="N10" s="68">
        <v>1</v>
      </c>
      <c r="O10" s="326"/>
      <c r="P10" s="59">
        <v>1</v>
      </c>
      <c r="Q10" s="326"/>
      <c r="R10" s="59">
        <v>2</v>
      </c>
      <c r="S10" s="326"/>
      <c r="T10" s="60">
        <v>1</v>
      </c>
      <c r="U10" s="326"/>
      <c r="V10" s="60">
        <v>0</v>
      </c>
      <c r="W10" s="326"/>
      <c r="X10" s="60">
        <v>1</v>
      </c>
      <c r="Y10" s="326"/>
      <c r="Z10" s="62">
        <v>1</v>
      </c>
      <c r="AA10" s="315"/>
      <c r="AB10" s="220">
        <v>3</v>
      </c>
      <c r="AC10" s="8"/>
      <c r="AD10" s="8"/>
      <c r="AE10" s="8"/>
    </row>
    <row r="11" spans="1:31" ht="27.75" customHeight="1" thickBot="1" x14ac:dyDescent="0.25">
      <c r="A11" s="352"/>
      <c r="B11" s="391" t="s">
        <v>25</v>
      </c>
      <c r="C11" s="391"/>
      <c r="D11" s="391"/>
      <c r="E11" s="391"/>
      <c r="F11" s="391"/>
      <c r="G11" s="391"/>
      <c r="H11" s="377">
        <v>1</v>
      </c>
      <c r="I11" s="377"/>
      <c r="J11" s="260">
        <f t="shared" si="0"/>
        <v>29</v>
      </c>
      <c r="K11" s="375"/>
      <c r="L11" s="379"/>
      <c r="M11" s="326"/>
      <c r="N11" s="69"/>
      <c r="O11" s="326"/>
      <c r="P11" s="58"/>
      <c r="Q11" s="326"/>
      <c r="R11" s="58"/>
      <c r="S11" s="326"/>
      <c r="T11" s="58"/>
      <c r="U11" s="326"/>
      <c r="V11" s="58"/>
      <c r="W11" s="326"/>
      <c r="X11" s="58"/>
      <c r="Y11" s="326"/>
      <c r="Z11" s="61"/>
      <c r="AA11" s="316" t="s">
        <v>137</v>
      </c>
      <c r="AB11" s="221">
        <f>+IF(AB9=$AE$8,$AA$9*AB10,0)</f>
        <v>0</v>
      </c>
      <c r="AC11" s="8"/>
      <c r="AD11" s="8"/>
      <c r="AE11" s="8"/>
    </row>
    <row r="12" spans="1:31" ht="15.75" customHeight="1" thickBot="1" x14ac:dyDescent="0.25">
      <c r="A12" s="353"/>
      <c r="B12" s="400" t="s">
        <v>10</v>
      </c>
      <c r="C12" s="401"/>
      <c r="D12" s="401"/>
      <c r="E12" s="401"/>
      <c r="F12" s="401"/>
      <c r="G12" s="401"/>
      <c r="H12" s="266"/>
      <c r="I12" s="267"/>
      <c r="J12" s="268">
        <f>SUM(J9:K11)</f>
        <v>203</v>
      </c>
      <c r="K12" s="371"/>
      <c r="L12" s="379"/>
      <c r="M12" s="326"/>
      <c r="N12" s="70">
        <f>+IF(N9=$AE$8,$M$9*N10,0)</f>
        <v>0</v>
      </c>
      <c r="O12" s="326"/>
      <c r="P12" s="67">
        <f>+IF(P9=$AE$8,$O$9*P10,0)</f>
        <v>0</v>
      </c>
      <c r="Q12" s="326"/>
      <c r="R12" s="67">
        <f>+IF(R9=$AE$8,$Q$9*R10,0)</f>
        <v>0</v>
      </c>
      <c r="S12" s="326"/>
      <c r="T12" s="67">
        <f>+IF(T9=$AE$8,$S$9*T10,0)</f>
        <v>5</v>
      </c>
      <c r="U12" s="326"/>
      <c r="V12" s="67">
        <f>+IF(V9=$AE$8,$U$9*V10,0)</f>
        <v>0</v>
      </c>
      <c r="W12" s="326"/>
      <c r="X12" s="67">
        <f>+IF(X9=$AE$8,$W$9*X10,0)</f>
        <v>0</v>
      </c>
      <c r="Y12" s="326"/>
      <c r="Z12" s="67">
        <f>+IF(Z9=$AE$8,$Y$9*Z10,0)</f>
        <v>0</v>
      </c>
      <c r="AA12" s="317"/>
      <c r="AB12" s="219"/>
      <c r="AC12" s="8"/>
      <c r="AD12" s="8"/>
      <c r="AE12" s="8"/>
    </row>
    <row r="13" spans="1:31" ht="20.25" customHeight="1" thickBot="1" x14ac:dyDescent="0.25">
      <c r="A13" s="55" t="s">
        <v>43</v>
      </c>
      <c r="B13" s="381" t="s">
        <v>31</v>
      </c>
      <c r="C13" s="382"/>
      <c r="D13" s="382"/>
      <c r="E13" s="382"/>
      <c r="F13" s="382"/>
      <c r="G13" s="383"/>
      <c r="H13" s="334">
        <v>2</v>
      </c>
      <c r="I13" s="334"/>
      <c r="J13" s="287">
        <f>+$A$14*H13</f>
        <v>58</v>
      </c>
      <c r="K13" s="370"/>
      <c r="L13" s="379"/>
      <c r="M13" s="326"/>
      <c r="N13" s="68">
        <v>0</v>
      </c>
      <c r="O13" s="326"/>
      <c r="P13" s="59">
        <v>1</v>
      </c>
      <c r="Q13" s="326"/>
      <c r="R13" s="59">
        <v>1</v>
      </c>
      <c r="S13" s="326"/>
      <c r="T13" s="60">
        <v>1</v>
      </c>
      <c r="U13" s="326"/>
      <c r="V13" s="60">
        <v>0</v>
      </c>
      <c r="W13" s="326"/>
      <c r="X13" s="60">
        <v>2</v>
      </c>
      <c r="Y13" s="326"/>
      <c r="Z13" s="62">
        <v>2</v>
      </c>
      <c r="AA13" s="318">
        <v>0</v>
      </c>
      <c r="AB13" s="62">
        <v>1.5</v>
      </c>
      <c r="AC13" s="8"/>
      <c r="AD13" s="8"/>
      <c r="AE13" s="8"/>
    </row>
    <row r="14" spans="1:31" ht="25.5" customHeight="1" thickBot="1" x14ac:dyDescent="0.25">
      <c r="A14" s="49">
        <v>29</v>
      </c>
      <c r="B14" s="295" t="s">
        <v>57</v>
      </c>
      <c r="C14" s="296"/>
      <c r="D14" s="296"/>
      <c r="E14" s="296"/>
      <c r="F14" s="296"/>
      <c r="G14" s="296"/>
      <c r="H14" s="266"/>
      <c r="I14" s="267"/>
      <c r="J14" s="268">
        <f>+J12+J13</f>
        <v>261</v>
      </c>
      <c r="K14" s="371"/>
      <c r="L14" s="379"/>
      <c r="M14" s="327"/>
      <c r="N14" s="70">
        <f>+IF(N9=$AE$8,$M$9*N13,0)</f>
        <v>0</v>
      </c>
      <c r="O14" s="327"/>
      <c r="P14" s="67">
        <f>+IF(P9=$AE$8,$O$9*P13,0)</f>
        <v>0</v>
      </c>
      <c r="Q14" s="327"/>
      <c r="R14" s="67">
        <f>+IF(R9=$AE$8,$Q$9*R13,0)</f>
        <v>0</v>
      </c>
      <c r="S14" s="327"/>
      <c r="T14" s="67">
        <f>+IF(T9=$AE$8,$S$9*T13,0)</f>
        <v>5</v>
      </c>
      <c r="U14" s="327"/>
      <c r="V14" s="67">
        <f>+IF(V9=$AE$8,$U$9*V13,0)</f>
        <v>0</v>
      </c>
      <c r="W14" s="327"/>
      <c r="X14" s="67">
        <f>+IF(X9=$AE$8,$W$9*X13,0)</f>
        <v>0</v>
      </c>
      <c r="Y14" s="327"/>
      <c r="Z14" s="67">
        <f>+IF(Z9=$AE$8,$Y$9*Z13,0)</f>
        <v>0</v>
      </c>
      <c r="AA14" s="315"/>
      <c r="AB14" s="222">
        <f>+IF(AB9=$AE$8,$AA$13*AB13,0)</f>
        <v>0</v>
      </c>
      <c r="AC14" s="8"/>
      <c r="AD14" s="8"/>
      <c r="AE14" s="8"/>
    </row>
    <row r="15" spans="1:31" ht="25.5" customHeight="1" thickBot="1" x14ac:dyDescent="0.25">
      <c r="A15" s="56"/>
      <c r="B15" s="295" t="s">
        <v>58</v>
      </c>
      <c r="C15" s="296"/>
      <c r="D15" s="296"/>
      <c r="E15" s="296"/>
      <c r="F15" s="296"/>
      <c r="G15" s="296"/>
      <c r="H15" s="296"/>
      <c r="I15" s="384"/>
      <c r="J15" s="332">
        <f>+J14+N15+P15+R15+T15+V15+X15+Z15+AB15</f>
        <v>271</v>
      </c>
      <c r="K15" s="333"/>
      <c r="L15" s="380"/>
      <c r="M15" s="64"/>
      <c r="N15" s="64">
        <f t="shared" ref="N15:Z15" si="1">+N14+N12</f>
        <v>0</v>
      </c>
      <c r="O15" s="64"/>
      <c r="P15" s="63">
        <f t="shared" si="1"/>
        <v>0</v>
      </c>
      <c r="Q15" s="64"/>
      <c r="R15" s="63">
        <f t="shared" si="1"/>
        <v>0</v>
      </c>
      <c r="S15" s="64"/>
      <c r="T15" s="71">
        <f t="shared" si="1"/>
        <v>10</v>
      </c>
      <c r="U15" s="64"/>
      <c r="V15" s="63">
        <f t="shared" si="1"/>
        <v>0</v>
      </c>
      <c r="W15" s="64"/>
      <c r="X15" s="63">
        <f t="shared" si="1"/>
        <v>0</v>
      </c>
      <c r="Y15" s="64"/>
      <c r="Z15" s="63">
        <f t="shared" si="1"/>
        <v>0</v>
      </c>
      <c r="AA15" s="64"/>
      <c r="AB15" s="63">
        <f t="shared" ref="AB15" si="2">+AB14+AB12</f>
        <v>0</v>
      </c>
      <c r="AC15" s="8"/>
      <c r="AD15" s="8"/>
      <c r="AE15" s="8"/>
    </row>
    <row r="16" spans="1:31" x14ac:dyDescent="0.2">
      <c r="A16" s="17"/>
      <c r="B16" s="17"/>
      <c r="C16" s="17"/>
      <c r="D16" s="50"/>
      <c r="E16" s="51"/>
      <c r="F16" s="51"/>
      <c r="G16" s="51"/>
      <c r="H16" s="8"/>
      <c r="I16" s="8"/>
      <c r="J16" s="27"/>
      <c r="K16" s="27"/>
      <c r="L16" s="27"/>
      <c r="M16" s="27"/>
      <c r="N16" s="8"/>
      <c r="O16" s="8"/>
      <c r="P16" s="8"/>
      <c r="Q16" s="8"/>
      <c r="R16" s="8"/>
      <c r="S16" s="8"/>
      <c r="T16" s="8"/>
      <c r="U16" s="8"/>
      <c r="V16" s="8"/>
      <c r="W16" s="8"/>
      <c r="X16" s="8"/>
      <c r="Y16" s="8"/>
      <c r="Z16" s="8"/>
      <c r="AA16" s="8"/>
      <c r="AB16" s="8"/>
      <c r="AC16" s="8"/>
      <c r="AD16" s="8"/>
      <c r="AE16" s="8"/>
    </row>
    <row r="17" spans="1:31" ht="11.25" customHeight="1" thickBot="1" x14ac:dyDescent="0.25">
      <c r="A17" s="29"/>
      <c r="B17" s="29"/>
      <c r="C17" s="29"/>
      <c r="D17" s="50"/>
      <c r="E17" s="51"/>
      <c r="F17" s="51"/>
      <c r="G17" s="51"/>
      <c r="H17" s="8"/>
      <c r="I17" s="8"/>
      <c r="J17" s="27"/>
      <c r="K17" s="27"/>
      <c r="L17" s="27"/>
      <c r="M17" s="27"/>
      <c r="N17" s="8"/>
      <c r="O17" s="8"/>
      <c r="P17" s="8"/>
      <c r="Q17" s="8"/>
      <c r="R17" s="8"/>
      <c r="S17" s="8"/>
      <c r="T17" s="8"/>
      <c r="U17" s="8"/>
      <c r="V17" s="8"/>
      <c r="W17" s="8"/>
      <c r="X17" s="8"/>
      <c r="Y17" s="8"/>
      <c r="Z17" s="8"/>
      <c r="AA17" s="8"/>
      <c r="AB17" s="8"/>
      <c r="AC17" s="8"/>
      <c r="AD17" s="8"/>
      <c r="AE17" s="8"/>
    </row>
    <row r="18" spans="1:31" ht="12.75" customHeight="1" thickBot="1" x14ac:dyDescent="0.25">
      <c r="A18" s="347" t="s">
        <v>20</v>
      </c>
      <c r="B18" s="385" t="s">
        <v>23</v>
      </c>
      <c r="C18" s="386"/>
      <c r="D18" s="386"/>
      <c r="E18" s="386"/>
      <c r="F18" s="386"/>
      <c r="G18" s="387"/>
      <c r="H18" s="356" t="s">
        <v>41</v>
      </c>
      <c r="I18" s="356"/>
      <c r="J18" s="356" t="s">
        <v>16</v>
      </c>
      <c r="K18" s="357"/>
      <c r="L18" s="378" t="s">
        <v>12</v>
      </c>
      <c r="M18" s="319" t="s">
        <v>12</v>
      </c>
      <c r="N18" s="320"/>
      <c r="O18" s="320"/>
      <c r="P18" s="320"/>
      <c r="Q18" s="320"/>
      <c r="R18" s="320"/>
      <c r="S18" s="320"/>
      <c r="T18" s="320"/>
      <c r="U18" s="320"/>
      <c r="V18" s="320"/>
      <c r="W18" s="320"/>
      <c r="X18" s="320"/>
      <c r="Y18" s="320"/>
      <c r="Z18" s="320"/>
      <c r="AA18" s="320"/>
      <c r="AB18" s="321"/>
      <c r="AC18" s="8"/>
      <c r="AD18" s="8"/>
      <c r="AE18" s="8"/>
    </row>
    <row r="19" spans="1:31" ht="42" customHeight="1" thickBot="1" x14ac:dyDescent="0.25">
      <c r="A19" s="372"/>
      <c r="B19" s="388"/>
      <c r="C19" s="389"/>
      <c r="D19" s="389"/>
      <c r="E19" s="389"/>
      <c r="F19" s="389"/>
      <c r="G19" s="390"/>
      <c r="H19" s="363"/>
      <c r="I19" s="363"/>
      <c r="J19" s="363"/>
      <c r="K19" s="364"/>
      <c r="L19" s="379"/>
      <c r="M19" s="223" t="s">
        <v>133</v>
      </c>
      <c r="N19" s="223" t="s">
        <v>48</v>
      </c>
      <c r="O19" s="223" t="s">
        <v>133</v>
      </c>
      <c r="P19" s="224" t="s">
        <v>15</v>
      </c>
      <c r="Q19" s="223" t="s">
        <v>133</v>
      </c>
      <c r="R19" s="224" t="s">
        <v>49</v>
      </c>
      <c r="S19" s="223" t="s">
        <v>133</v>
      </c>
      <c r="T19" s="224" t="s">
        <v>50</v>
      </c>
      <c r="U19" s="223" t="s">
        <v>133</v>
      </c>
      <c r="V19" s="224" t="s">
        <v>51</v>
      </c>
      <c r="W19" s="223" t="s">
        <v>133</v>
      </c>
      <c r="X19" s="224" t="s">
        <v>52</v>
      </c>
      <c r="Y19" s="223" t="s">
        <v>133</v>
      </c>
      <c r="Z19" s="225" t="s">
        <v>53</v>
      </c>
      <c r="AA19" s="226" t="s">
        <v>136</v>
      </c>
      <c r="AB19" s="227" t="s">
        <v>135</v>
      </c>
      <c r="AC19" s="8"/>
      <c r="AD19" s="8"/>
      <c r="AE19" s="57" t="s">
        <v>13</v>
      </c>
    </row>
    <row r="20" spans="1:31" ht="26.45" customHeight="1" x14ac:dyDescent="0.2">
      <c r="A20" s="362" t="s">
        <v>44</v>
      </c>
      <c r="B20" s="258" t="s">
        <v>22</v>
      </c>
      <c r="C20" s="391"/>
      <c r="D20" s="391"/>
      <c r="E20" s="391"/>
      <c r="F20" s="391"/>
      <c r="G20" s="391"/>
      <c r="H20" s="340">
        <v>1.5</v>
      </c>
      <c r="I20" s="340"/>
      <c r="J20" s="260">
        <f>+$A$47*H20</f>
        <v>0</v>
      </c>
      <c r="K20" s="261"/>
      <c r="L20" s="379"/>
      <c r="M20" s="314">
        <v>0</v>
      </c>
      <c r="N20" s="228" t="s">
        <v>14</v>
      </c>
      <c r="O20" s="314">
        <v>0</v>
      </c>
      <c r="P20" s="229" t="s">
        <v>14</v>
      </c>
      <c r="Q20" s="314">
        <v>0</v>
      </c>
      <c r="R20" s="229" t="s">
        <v>14</v>
      </c>
      <c r="S20" s="314">
        <v>0</v>
      </c>
      <c r="T20" s="229" t="s">
        <v>14</v>
      </c>
      <c r="U20" s="314">
        <v>0</v>
      </c>
      <c r="V20" s="229" t="s">
        <v>14</v>
      </c>
      <c r="W20" s="314">
        <v>0</v>
      </c>
      <c r="X20" s="229" t="s">
        <v>14</v>
      </c>
      <c r="Y20" s="314">
        <v>0</v>
      </c>
      <c r="Z20" s="230" t="s">
        <v>14</v>
      </c>
      <c r="AA20" s="314">
        <v>1</v>
      </c>
      <c r="AB20" s="230" t="s">
        <v>13</v>
      </c>
      <c r="AC20" s="8"/>
      <c r="AD20" s="8"/>
      <c r="AE20" s="65" t="s">
        <v>14</v>
      </c>
    </row>
    <row r="21" spans="1:31" ht="57.75" customHeight="1" thickBot="1" x14ac:dyDescent="0.25">
      <c r="A21" s="360"/>
      <c r="B21" s="258" t="s">
        <v>24</v>
      </c>
      <c r="C21" s="391"/>
      <c r="D21" s="391"/>
      <c r="E21" s="391"/>
      <c r="F21" s="391"/>
      <c r="G21" s="391"/>
      <c r="H21" s="340">
        <v>2.5</v>
      </c>
      <c r="I21" s="340"/>
      <c r="J21" s="260">
        <f>+$A$47*H21</f>
        <v>0</v>
      </c>
      <c r="K21" s="261"/>
      <c r="L21" s="379"/>
      <c r="M21" s="326"/>
      <c r="N21" s="68">
        <v>1</v>
      </c>
      <c r="O21" s="326"/>
      <c r="P21" s="59">
        <v>1</v>
      </c>
      <c r="Q21" s="326"/>
      <c r="R21" s="59">
        <v>2</v>
      </c>
      <c r="S21" s="326"/>
      <c r="T21" s="60">
        <v>1</v>
      </c>
      <c r="U21" s="326"/>
      <c r="V21" s="60">
        <v>0</v>
      </c>
      <c r="W21" s="326"/>
      <c r="X21" s="60">
        <v>1</v>
      </c>
      <c r="Y21" s="326"/>
      <c r="Z21" s="62">
        <v>1</v>
      </c>
      <c r="AA21" s="315"/>
      <c r="AB21" s="220">
        <v>3</v>
      </c>
      <c r="AC21" s="8"/>
      <c r="AD21" s="8"/>
      <c r="AE21" s="8"/>
    </row>
    <row r="22" spans="1:31" ht="23.25" customHeight="1" thickBot="1" x14ac:dyDescent="0.25">
      <c r="A22" s="360"/>
      <c r="B22" s="342" t="s">
        <v>25</v>
      </c>
      <c r="C22" s="343"/>
      <c r="D22" s="343"/>
      <c r="E22" s="343"/>
      <c r="F22" s="343"/>
      <c r="G22" s="343"/>
      <c r="H22" s="341">
        <v>1</v>
      </c>
      <c r="I22" s="341"/>
      <c r="J22" s="260">
        <f>+$A$47*H22</f>
        <v>0</v>
      </c>
      <c r="K22" s="261"/>
      <c r="L22" s="379"/>
      <c r="M22" s="326"/>
      <c r="N22" s="69"/>
      <c r="O22" s="326"/>
      <c r="P22" s="58"/>
      <c r="Q22" s="326"/>
      <c r="R22" s="58"/>
      <c r="S22" s="326"/>
      <c r="T22" s="58"/>
      <c r="U22" s="326"/>
      <c r="V22" s="58"/>
      <c r="W22" s="326"/>
      <c r="X22" s="58"/>
      <c r="Y22" s="326"/>
      <c r="Z22" s="217"/>
      <c r="AA22" s="316" t="s">
        <v>137</v>
      </c>
      <c r="AB22" s="221">
        <f>+IF(AB20=$AE$19,$AA$20*AB21,0)</f>
        <v>3</v>
      </c>
      <c r="AC22" s="8"/>
      <c r="AD22" s="8"/>
      <c r="AE22" s="8"/>
    </row>
    <row r="23" spans="1:31" ht="23.25" customHeight="1" thickBot="1" x14ac:dyDescent="0.25">
      <c r="A23" s="353"/>
      <c r="B23" s="311" t="s">
        <v>10</v>
      </c>
      <c r="C23" s="312"/>
      <c r="D23" s="312"/>
      <c r="E23" s="312"/>
      <c r="F23" s="312"/>
      <c r="G23" s="312"/>
      <c r="H23" s="312"/>
      <c r="I23" s="313"/>
      <c r="J23" s="268">
        <f>SUM(J20:K22)</f>
        <v>0</v>
      </c>
      <c r="K23" s="269"/>
      <c r="L23" s="379"/>
      <c r="M23" s="326"/>
      <c r="N23" s="70">
        <f>+IF(N20=$AE$19,$M$20*N21,0)</f>
        <v>0</v>
      </c>
      <c r="O23" s="326"/>
      <c r="P23" s="70">
        <f>+IF(P20=$AE$19,$O$20*P21,0)</f>
        <v>0</v>
      </c>
      <c r="Q23" s="326"/>
      <c r="R23" s="70">
        <f>+IF(R20=$AE$19,$Q$20*R21,0)</f>
        <v>0</v>
      </c>
      <c r="S23" s="326"/>
      <c r="T23" s="70">
        <f>+IF(T20=$AE$19,$S$20*T21,0)</f>
        <v>0</v>
      </c>
      <c r="U23" s="326"/>
      <c r="V23" s="70">
        <f>+IF(V20=$AE$19,$U$20*V21,0)</f>
        <v>0</v>
      </c>
      <c r="W23" s="326"/>
      <c r="X23" s="70">
        <f>+IF(X20=$AE$19,$W$20*X21,0)</f>
        <v>0</v>
      </c>
      <c r="Y23" s="326"/>
      <c r="Z23" s="218">
        <f>+IF(Z20=$AE$19,$Y$20*Z21,0)</f>
        <v>0</v>
      </c>
      <c r="AA23" s="317"/>
      <c r="AB23" s="219"/>
      <c r="AC23" s="8"/>
      <c r="AD23" s="8"/>
      <c r="AE23" s="8"/>
    </row>
    <row r="24" spans="1:31" ht="24" customHeight="1" thickBot="1" x14ac:dyDescent="0.25">
      <c r="A24" s="55" t="s">
        <v>43</v>
      </c>
      <c r="B24" s="335" t="s">
        <v>31</v>
      </c>
      <c r="C24" s="336"/>
      <c r="D24" s="336"/>
      <c r="E24" s="336"/>
      <c r="F24" s="336"/>
      <c r="G24" s="337"/>
      <c r="H24" s="334">
        <v>1</v>
      </c>
      <c r="I24" s="334"/>
      <c r="J24" s="287">
        <f>+$A$25*H24</f>
        <v>0</v>
      </c>
      <c r="K24" s="288"/>
      <c r="L24" s="379"/>
      <c r="M24" s="326"/>
      <c r="N24" s="68">
        <v>0</v>
      </c>
      <c r="O24" s="326"/>
      <c r="P24" s="59">
        <v>1</v>
      </c>
      <c r="Q24" s="326"/>
      <c r="R24" s="59">
        <v>1</v>
      </c>
      <c r="S24" s="326"/>
      <c r="T24" s="60">
        <v>1</v>
      </c>
      <c r="U24" s="326"/>
      <c r="V24" s="60">
        <v>0</v>
      </c>
      <c r="W24" s="326"/>
      <c r="X24" s="60">
        <v>2</v>
      </c>
      <c r="Y24" s="326"/>
      <c r="Z24" s="62">
        <v>2</v>
      </c>
      <c r="AA24" s="318">
        <v>1</v>
      </c>
      <c r="AB24" s="62">
        <v>1.5</v>
      </c>
      <c r="AC24" s="8"/>
      <c r="AD24" s="8"/>
      <c r="AE24" s="8"/>
    </row>
    <row r="25" spans="1:31" ht="24.75" customHeight="1" thickBot="1" x14ac:dyDescent="0.25">
      <c r="A25" s="49">
        <v>0</v>
      </c>
      <c r="B25" s="311" t="s">
        <v>59</v>
      </c>
      <c r="C25" s="312"/>
      <c r="D25" s="312"/>
      <c r="E25" s="312"/>
      <c r="F25" s="312"/>
      <c r="G25" s="312"/>
      <c r="H25" s="365"/>
      <c r="I25" s="366"/>
      <c r="J25" s="268">
        <f>+J23+J24</f>
        <v>0</v>
      </c>
      <c r="K25" s="269"/>
      <c r="L25" s="379"/>
      <c r="M25" s="327"/>
      <c r="N25" s="70">
        <f>+IF(N20=$AE$19,$M$20*N24,0)</f>
        <v>0</v>
      </c>
      <c r="O25" s="327"/>
      <c r="P25" s="70">
        <f>+IF(P20=$AE$19,$O$20*P24,0)</f>
        <v>0</v>
      </c>
      <c r="Q25" s="327"/>
      <c r="R25" s="70">
        <f>+IF(R20=$AE$19,$Q$20*R24,0)</f>
        <v>0</v>
      </c>
      <c r="S25" s="327"/>
      <c r="T25" s="70">
        <f>+IF(T20=$AE$19,$S$20*T24,0)</f>
        <v>0</v>
      </c>
      <c r="U25" s="327"/>
      <c r="V25" s="70">
        <f>+IF(V20=$AE$19,$U$20*V24,0)</f>
        <v>0</v>
      </c>
      <c r="W25" s="327"/>
      <c r="X25" s="70">
        <f>+IF(X20=$AE$19,$W$20*X24,0)</f>
        <v>0</v>
      </c>
      <c r="Y25" s="327"/>
      <c r="Z25" s="70">
        <f>+IF(Z20=$AE$19,$Y$20*Z24,0)</f>
        <v>0</v>
      </c>
      <c r="AA25" s="315"/>
      <c r="AB25" s="222">
        <f>+IF(AB20=$AE$19,$AA$24*AB24,0)</f>
        <v>1.5</v>
      </c>
    </row>
    <row r="26" spans="1:31" ht="24.75" customHeight="1" thickBot="1" x14ac:dyDescent="0.25">
      <c r="A26" s="56"/>
      <c r="B26" s="311" t="s">
        <v>60</v>
      </c>
      <c r="C26" s="312"/>
      <c r="D26" s="312"/>
      <c r="E26" s="312"/>
      <c r="F26" s="312"/>
      <c r="G26" s="312"/>
      <c r="H26" s="312"/>
      <c r="I26" s="313"/>
      <c r="J26" s="332">
        <f>+J25+N26+P26+R26+T26+V26+X26+Z26+AB26</f>
        <v>4.5</v>
      </c>
      <c r="K26" s="333"/>
      <c r="L26" s="380"/>
      <c r="M26" s="231"/>
      <c r="N26" s="232">
        <f t="shared" ref="N26:Z26" si="3">+N25+N23</f>
        <v>0</v>
      </c>
      <c r="O26" s="232"/>
      <c r="P26" s="233">
        <f t="shared" si="3"/>
        <v>0</v>
      </c>
      <c r="Q26" s="233"/>
      <c r="R26" s="233">
        <f t="shared" si="3"/>
        <v>0</v>
      </c>
      <c r="S26" s="233"/>
      <c r="T26" s="234">
        <f t="shared" si="3"/>
        <v>0</v>
      </c>
      <c r="U26" s="234"/>
      <c r="V26" s="233">
        <f t="shared" si="3"/>
        <v>0</v>
      </c>
      <c r="W26" s="233"/>
      <c r="X26" s="233">
        <f t="shared" si="3"/>
        <v>0</v>
      </c>
      <c r="Y26" s="233"/>
      <c r="Z26" s="233">
        <f t="shared" si="3"/>
        <v>0</v>
      </c>
      <c r="AA26" s="235" t="s">
        <v>138</v>
      </c>
      <c r="AB26" s="236">
        <f>+AB25+AB22</f>
        <v>4.5</v>
      </c>
    </row>
    <row r="27" spans="1:31" x14ac:dyDescent="0.2">
      <c r="E27" s="15"/>
      <c r="F27" s="15"/>
      <c r="G27" s="15"/>
    </row>
    <row r="28" spans="1:31" ht="13.5" thickBot="1" x14ac:dyDescent="0.25">
      <c r="E28" s="15"/>
      <c r="F28" s="15"/>
      <c r="G28" s="15"/>
    </row>
    <row r="29" spans="1:31" ht="12.75" customHeight="1" thickBot="1" x14ac:dyDescent="0.25">
      <c r="A29" s="347" t="s">
        <v>20</v>
      </c>
      <c r="B29" s="385" t="s">
        <v>23</v>
      </c>
      <c r="C29" s="386"/>
      <c r="D29" s="386"/>
      <c r="E29" s="386"/>
      <c r="F29" s="386"/>
      <c r="G29" s="387"/>
      <c r="H29" s="349" t="s">
        <v>41</v>
      </c>
      <c r="I29" s="349"/>
      <c r="J29" s="356" t="s">
        <v>16</v>
      </c>
      <c r="K29" s="357"/>
      <c r="L29" s="378" t="s">
        <v>12</v>
      </c>
      <c r="M29" s="212"/>
      <c r="N29" s="408" t="s">
        <v>12</v>
      </c>
      <c r="O29" s="408"/>
      <c r="P29" s="409"/>
      <c r="Q29" s="409"/>
      <c r="R29" s="409"/>
      <c r="S29" s="409"/>
      <c r="T29" s="409"/>
      <c r="U29" s="409"/>
      <c r="V29" s="409"/>
      <c r="W29" s="409"/>
      <c r="X29" s="409"/>
      <c r="Y29" s="410"/>
      <c r="Z29" s="411"/>
    </row>
    <row r="30" spans="1:31" ht="51.75" thickBot="1" x14ac:dyDescent="0.25">
      <c r="A30" s="348"/>
      <c r="B30" s="388"/>
      <c r="C30" s="389"/>
      <c r="D30" s="389"/>
      <c r="E30" s="389"/>
      <c r="F30" s="389"/>
      <c r="G30" s="390"/>
      <c r="H30" s="350"/>
      <c r="I30" s="350"/>
      <c r="J30" s="363"/>
      <c r="K30" s="364"/>
      <c r="L30" s="379"/>
      <c r="M30" s="158" t="s">
        <v>133</v>
      </c>
      <c r="N30" s="158" t="s">
        <v>48</v>
      </c>
      <c r="O30" s="158" t="s">
        <v>133</v>
      </c>
      <c r="P30" s="159" t="s">
        <v>15</v>
      </c>
      <c r="Q30" s="158" t="s">
        <v>133</v>
      </c>
      <c r="R30" s="159" t="s">
        <v>49</v>
      </c>
      <c r="S30" s="158" t="s">
        <v>133</v>
      </c>
      <c r="T30" s="159" t="s">
        <v>50</v>
      </c>
      <c r="U30" s="158" t="s">
        <v>133</v>
      </c>
      <c r="V30" s="159" t="s">
        <v>51</v>
      </c>
      <c r="W30" s="158" t="s">
        <v>133</v>
      </c>
      <c r="X30" s="159" t="s">
        <v>52</v>
      </c>
      <c r="Y30" s="158" t="s">
        <v>133</v>
      </c>
      <c r="Z30" s="160" t="s">
        <v>53</v>
      </c>
      <c r="AA30" s="226" t="s">
        <v>136</v>
      </c>
      <c r="AB30" s="227" t="s">
        <v>135</v>
      </c>
      <c r="AE30" s="57" t="s">
        <v>13</v>
      </c>
    </row>
    <row r="31" spans="1:31" ht="24" customHeight="1" x14ac:dyDescent="0.2">
      <c r="A31" s="351" t="s">
        <v>45</v>
      </c>
      <c r="B31" s="391" t="s">
        <v>22</v>
      </c>
      <c r="C31" s="391"/>
      <c r="D31" s="391"/>
      <c r="E31" s="391"/>
      <c r="F31" s="391"/>
      <c r="G31" s="391"/>
      <c r="H31" s="340">
        <v>2</v>
      </c>
      <c r="I31" s="340"/>
      <c r="J31" s="260">
        <f>+$A$36*H31</f>
        <v>40</v>
      </c>
      <c r="K31" s="261"/>
      <c r="L31" s="379"/>
      <c r="M31" s="325">
        <v>10</v>
      </c>
      <c r="N31" s="68" t="s">
        <v>13</v>
      </c>
      <c r="O31" s="322">
        <v>20</v>
      </c>
      <c r="P31" s="59" t="s">
        <v>13</v>
      </c>
      <c r="Q31" s="322"/>
      <c r="R31" s="59" t="s">
        <v>14</v>
      </c>
      <c r="S31" s="322"/>
      <c r="T31" s="59" t="s">
        <v>14</v>
      </c>
      <c r="U31" s="322"/>
      <c r="V31" s="59" t="s">
        <v>14</v>
      </c>
      <c r="W31" s="322"/>
      <c r="X31" s="59" t="s">
        <v>14</v>
      </c>
      <c r="Y31" s="322"/>
      <c r="Z31" s="66" t="s">
        <v>14</v>
      </c>
      <c r="AA31" s="314">
        <v>1</v>
      </c>
      <c r="AB31" s="230" t="s">
        <v>13</v>
      </c>
      <c r="AE31" s="65" t="s">
        <v>14</v>
      </c>
    </row>
    <row r="32" spans="1:31" ht="47.45" customHeight="1" thickBot="1" x14ac:dyDescent="0.25">
      <c r="A32" s="352"/>
      <c r="B32" s="391" t="s">
        <v>24</v>
      </c>
      <c r="C32" s="391"/>
      <c r="D32" s="391"/>
      <c r="E32" s="391"/>
      <c r="F32" s="391"/>
      <c r="G32" s="391"/>
      <c r="H32" s="340">
        <v>6.5</v>
      </c>
      <c r="I32" s="340"/>
      <c r="J32" s="260">
        <f t="shared" ref="J32:J33" si="4">+$A$36*H32</f>
        <v>130</v>
      </c>
      <c r="K32" s="261"/>
      <c r="L32" s="379"/>
      <c r="M32" s="326"/>
      <c r="N32" s="68">
        <v>1</v>
      </c>
      <c r="O32" s="323"/>
      <c r="P32" s="59">
        <v>2</v>
      </c>
      <c r="Q32" s="323"/>
      <c r="R32" s="59">
        <v>2</v>
      </c>
      <c r="S32" s="323"/>
      <c r="T32" s="60">
        <v>1</v>
      </c>
      <c r="U32" s="323"/>
      <c r="V32" s="60">
        <v>2</v>
      </c>
      <c r="W32" s="323"/>
      <c r="X32" s="60">
        <v>1</v>
      </c>
      <c r="Y32" s="323"/>
      <c r="Z32" s="62">
        <v>2</v>
      </c>
      <c r="AA32" s="315"/>
      <c r="AB32" s="220">
        <v>3</v>
      </c>
    </row>
    <row r="33" spans="1:28" ht="27.75" customHeight="1" thickBot="1" x14ac:dyDescent="0.25">
      <c r="A33" s="352"/>
      <c r="B33" s="343" t="s">
        <v>25</v>
      </c>
      <c r="C33" s="343"/>
      <c r="D33" s="343"/>
      <c r="E33" s="343"/>
      <c r="F33" s="343"/>
      <c r="G33" s="343"/>
      <c r="H33" s="341">
        <v>1.5</v>
      </c>
      <c r="I33" s="341"/>
      <c r="J33" s="260">
        <f t="shared" si="4"/>
        <v>30</v>
      </c>
      <c r="K33" s="261"/>
      <c r="L33" s="379"/>
      <c r="M33" s="326"/>
      <c r="N33" s="69"/>
      <c r="O33" s="323"/>
      <c r="P33" s="58"/>
      <c r="Q33" s="323"/>
      <c r="R33" s="58"/>
      <c r="S33" s="323"/>
      <c r="T33" s="58"/>
      <c r="U33" s="323"/>
      <c r="V33" s="58"/>
      <c r="W33" s="323"/>
      <c r="X33" s="58"/>
      <c r="Y33" s="323"/>
      <c r="Z33" s="61"/>
      <c r="AA33" s="316" t="s">
        <v>137</v>
      </c>
      <c r="AB33" s="221">
        <f>+IF(AB31=$AE$30,$AA$31*AB32,0)</f>
        <v>3</v>
      </c>
    </row>
    <row r="34" spans="1:28" ht="24" customHeight="1" thickBot="1" x14ac:dyDescent="0.25">
      <c r="A34" s="353"/>
      <c r="B34" s="311" t="s">
        <v>10</v>
      </c>
      <c r="C34" s="312"/>
      <c r="D34" s="312"/>
      <c r="E34" s="312"/>
      <c r="F34" s="312"/>
      <c r="G34" s="80"/>
      <c r="H34" s="266"/>
      <c r="I34" s="267"/>
      <c r="J34" s="268">
        <f>SUM(J31:K33)</f>
        <v>200</v>
      </c>
      <c r="K34" s="269"/>
      <c r="L34" s="379"/>
      <c r="M34" s="326"/>
      <c r="N34" s="70">
        <f>+IF(N31=$AE$30,$M$31*N32,0)</f>
        <v>10</v>
      </c>
      <c r="O34" s="323"/>
      <c r="P34" s="70">
        <f>+IF(P31=$AE$30,$O$31*P32,0)</f>
        <v>40</v>
      </c>
      <c r="Q34" s="323"/>
      <c r="R34" s="70">
        <f>+IF(R31=$AE$30,$Q$31*R32,0)</f>
        <v>0</v>
      </c>
      <c r="S34" s="323"/>
      <c r="T34" s="70">
        <f>+IF(T31=$AE$30,$S$31*T32,0)</f>
        <v>0</v>
      </c>
      <c r="U34" s="323"/>
      <c r="V34" s="70">
        <f>+IF(V31=$AE$30,$U$31*V32,0)</f>
        <v>0</v>
      </c>
      <c r="W34" s="323"/>
      <c r="X34" s="70">
        <f>+IF(X31=$AE$30,$W$31*X32,0)</f>
        <v>0</v>
      </c>
      <c r="Y34" s="323"/>
      <c r="Z34" s="70">
        <f>+IF(Z31=$AE$30,$Y$31*Z32,0)</f>
        <v>0</v>
      </c>
      <c r="AA34" s="317"/>
      <c r="AB34" s="219"/>
    </row>
    <row r="35" spans="1:28" ht="24" customHeight="1" thickBot="1" x14ac:dyDescent="0.25">
      <c r="A35" s="55" t="s">
        <v>43</v>
      </c>
      <c r="B35" s="335" t="s">
        <v>31</v>
      </c>
      <c r="C35" s="336"/>
      <c r="D35" s="336"/>
      <c r="E35" s="336"/>
      <c r="F35" s="336"/>
      <c r="G35" s="337"/>
      <c r="H35" s="334">
        <v>3</v>
      </c>
      <c r="I35" s="334"/>
      <c r="J35" s="287">
        <f>+$A$36*H35</f>
        <v>60</v>
      </c>
      <c r="K35" s="288"/>
      <c r="L35" s="379"/>
      <c r="M35" s="326"/>
      <c r="N35" s="68">
        <v>0</v>
      </c>
      <c r="O35" s="323"/>
      <c r="P35" s="59">
        <v>2</v>
      </c>
      <c r="Q35" s="323"/>
      <c r="R35" s="59">
        <v>2</v>
      </c>
      <c r="S35" s="323"/>
      <c r="T35" s="60">
        <v>1</v>
      </c>
      <c r="U35" s="323"/>
      <c r="V35" s="60">
        <v>1</v>
      </c>
      <c r="W35" s="323"/>
      <c r="X35" s="60">
        <v>2</v>
      </c>
      <c r="Y35" s="323"/>
      <c r="Z35" s="62">
        <v>2</v>
      </c>
      <c r="AA35" s="318">
        <v>1</v>
      </c>
      <c r="AB35" s="62">
        <v>1.5</v>
      </c>
    </row>
    <row r="36" spans="1:28" ht="28.5" customHeight="1" thickBot="1" x14ac:dyDescent="0.25">
      <c r="A36" s="49">
        <v>20</v>
      </c>
      <c r="B36" s="311" t="s">
        <v>61</v>
      </c>
      <c r="C36" s="312"/>
      <c r="D36" s="312"/>
      <c r="E36" s="312"/>
      <c r="F36" s="312"/>
      <c r="G36" s="312"/>
      <c r="H36" s="365"/>
      <c r="I36" s="366"/>
      <c r="J36" s="268">
        <f>+J34+J35</f>
        <v>260</v>
      </c>
      <c r="K36" s="269"/>
      <c r="L36" s="379"/>
      <c r="M36" s="327"/>
      <c r="N36" s="70">
        <f>+IF(N31=$AE$30,$M$31*N35,0)</f>
        <v>0</v>
      </c>
      <c r="O36" s="324"/>
      <c r="P36" s="70">
        <f>+IF(P31=$AE$30,$O$31*P35,0)</f>
        <v>40</v>
      </c>
      <c r="Q36" s="324"/>
      <c r="R36" s="70">
        <f>+IF(R31=$AE$30,$Q$31*R35,0)</f>
        <v>0</v>
      </c>
      <c r="S36" s="324"/>
      <c r="T36" s="70">
        <f>+IF(T31=$AE$30,$S$31*T35,0)</f>
        <v>0</v>
      </c>
      <c r="U36" s="324"/>
      <c r="V36" s="70">
        <f>+IF(V31=$AE$30,$U$31*V35,0)</f>
        <v>0</v>
      </c>
      <c r="W36" s="324"/>
      <c r="X36" s="70">
        <f>+IF(X31=$AE$30,$W$31*X35,0)</f>
        <v>0</v>
      </c>
      <c r="Y36" s="324"/>
      <c r="Z36" s="70">
        <f>+IF(Z31=$AE$30,$Y$31*Z35,0)</f>
        <v>0</v>
      </c>
      <c r="AA36" s="315"/>
      <c r="AB36" s="222">
        <f>+IF(AB31=$AE$30,$AA$35*AB35,0)</f>
        <v>1.5</v>
      </c>
    </row>
    <row r="37" spans="1:28" ht="28.5" customHeight="1" thickBot="1" x14ac:dyDescent="0.25">
      <c r="A37" s="56"/>
      <c r="B37" s="311" t="s">
        <v>62</v>
      </c>
      <c r="C37" s="312"/>
      <c r="D37" s="312"/>
      <c r="E37" s="312"/>
      <c r="F37" s="312"/>
      <c r="G37" s="312"/>
      <c r="H37" s="312"/>
      <c r="I37" s="313"/>
      <c r="J37" s="332">
        <f>+J36+N37+P37+R37+T37+V37+X37+Z37+AB37</f>
        <v>354.5</v>
      </c>
      <c r="K37" s="333"/>
      <c r="L37" s="380"/>
      <c r="M37" s="64"/>
      <c r="N37" s="64">
        <f t="shared" ref="N37:Z37" si="5">+N36+N34</f>
        <v>10</v>
      </c>
      <c r="O37" s="64"/>
      <c r="P37" s="63">
        <f t="shared" si="5"/>
        <v>80</v>
      </c>
      <c r="Q37" s="63"/>
      <c r="R37" s="63">
        <f t="shared" si="5"/>
        <v>0</v>
      </c>
      <c r="S37" s="63"/>
      <c r="T37" s="71">
        <f t="shared" si="5"/>
        <v>0</v>
      </c>
      <c r="U37" s="71"/>
      <c r="V37" s="63">
        <f t="shared" si="5"/>
        <v>0</v>
      </c>
      <c r="W37" s="63"/>
      <c r="X37" s="63">
        <f t="shared" si="5"/>
        <v>0</v>
      </c>
      <c r="Y37" s="63"/>
      <c r="Z37" s="63">
        <f t="shared" si="5"/>
        <v>0</v>
      </c>
      <c r="AA37" s="235" t="s">
        <v>138</v>
      </c>
      <c r="AB37" s="236">
        <f>+AB36+AB33</f>
        <v>4.5</v>
      </c>
    </row>
    <row r="38" spans="1:28" ht="9" customHeight="1" x14ac:dyDescent="0.2">
      <c r="E38" s="15"/>
      <c r="F38" s="15"/>
      <c r="G38" s="15"/>
    </row>
    <row r="39" spans="1:28" ht="13.5" thickBot="1" x14ac:dyDescent="0.25">
      <c r="E39" s="15"/>
      <c r="F39" s="15"/>
      <c r="G39" s="15"/>
    </row>
    <row r="40" spans="1:28" ht="12.75" customHeight="1" x14ac:dyDescent="0.2">
      <c r="A40" s="347" t="s">
        <v>20</v>
      </c>
      <c r="B40" s="385" t="s">
        <v>23</v>
      </c>
      <c r="C40" s="386"/>
      <c r="D40" s="386"/>
      <c r="E40" s="386"/>
      <c r="F40" s="386"/>
      <c r="G40" s="387"/>
      <c r="H40" s="349" t="s">
        <v>41</v>
      </c>
      <c r="I40" s="349"/>
      <c r="J40" s="356" t="s">
        <v>16</v>
      </c>
      <c r="K40" s="357"/>
      <c r="L40" s="17"/>
      <c r="M40" s="17"/>
    </row>
    <row r="41" spans="1:28" ht="13.5" thickBot="1" x14ac:dyDescent="0.25">
      <c r="A41" s="354"/>
      <c r="B41" s="392"/>
      <c r="C41" s="393"/>
      <c r="D41" s="393"/>
      <c r="E41" s="393"/>
      <c r="F41" s="393"/>
      <c r="G41" s="394"/>
      <c r="H41" s="355"/>
      <c r="I41" s="355"/>
      <c r="J41" s="358"/>
      <c r="K41" s="359"/>
      <c r="L41" s="17"/>
      <c r="M41" s="17"/>
    </row>
    <row r="42" spans="1:28" ht="21" customHeight="1" x14ac:dyDescent="0.2">
      <c r="A42" s="360" t="s">
        <v>46</v>
      </c>
      <c r="B42" s="395" t="s">
        <v>22</v>
      </c>
      <c r="C42" s="396"/>
      <c r="D42" s="396"/>
      <c r="E42" s="396"/>
      <c r="F42" s="396"/>
      <c r="G42" s="396"/>
      <c r="H42" s="361">
        <v>1</v>
      </c>
      <c r="I42" s="361"/>
      <c r="J42" s="338">
        <f>+$A$47*H42</f>
        <v>0</v>
      </c>
      <c r="K42" s="339"/>
      <c r="L42" s="17"/>
      <c r="M42" s="17"/>
    </row>
    <row r="43" spans="1:28" ht="42.6" customHeight="1" x14ac:dyDescent="0.2">
      <c r="A43" s="360"/>
      <c r="B43" s="258" t="s">
        <v>24</v>
      </c>
      <c r="C43" s="391"/>
      <c r="D43" s="391"/>
      <c r="E43" s="391"/>
      <c r="F43" s="391"/>
      <c r="G43" s="391"/>
      <c r="H43" s="340">
        <v>2</v>
      </c>
      <c r="I43" s="340"/>
      <c r="J43" s="260">
        <f t="shared" ref="J43:J44" si="6">+$A$47*H43</f>
        <v>0</v>
      </c>
      <c r="K43" s="261"/>
      <c r="L43" s="17"/>
      <c r="M43" s="17"/>
    </row>
    <row r="44" spans="1:28" ht="27" customHeight="1" thickBot="1" x14ac:dyDescent="0.25">
      <c r="A44" s="360"/>
      <c r="B44" s="342" t="s">
        <v>25</v>
      </c>
      <c r="C44" s="343"/>
      <c r="D44" s="343"/>
      <c r="E44" s="343"/>
      <c r="F44" s="343"/>
      <c r="G44" s="343"/>
      <c r="H44" s="341">
        <v>1</v>
      </c>
      <c r="I44" s="341"/>
      <c r="J44" s="260">
        <f t="shared" si="6"/>
        <v>0</v>
      </c>
      <c r="K44" s="261"/>
      <c r="L44" s="17"/>
      <c r="M44" s="17"/>
    </row>
    <row r="45" spans="1:28" ht="23.25" customHeight="1" thickBot="1" x14ac:dyDescent="0.25">
      <c r="A45" s="353"/>
      <c r="B45" s="312" t="s">
        <v>10</v>
      </c>
      <c r="C45" s="312"/>
      <c r="D45" s="312"/>
      <c r="E45" s="312"/>
      <c r="F45" s="312"/>
      <c r="G45" s="312"/>
      <c r="H45" s="312"/>
      <c r="I45" s="313"/>
      <c r="J45" s="268">
        <f>SUM(J42:K44)</f>
        <v>0</v>
      </c>
      <c r="K45" s="269"/>
      <c r="L45" s="18"/>
      <c r="M45" s="18"/>
    </row>
    <row r="46" spans="1:28" ht="24.75" customHeight="1" thickBot="1" x14ac:dyDescent="0.25">
      <c r="A46" s="55" t="s">
        <v>43</v>
      </c>
      <c r="B46" s="335" t="s">
        <v>31</v>
      </c>
      <c r="C46" s="336"/>
      <c r="D46" s="336"/>
      <c r="E46" s="336"/>
      <c r="F46" s="336"/>
      <c r="G46" s="337"/>
      <c r="H46" s="334">
        <v>1</v>
      </c>
      <c r="I46" s="334"/>
      <c r="J46" s="287">
        <f>+$A$47*H46</f>
        <v>0</v>
      </c>
      <c r="K46" s="288"/>
      <c r="L46" s="17"/>
      <c r="M46" s="17"/>
    </row>
    <row r="47" spans="1:28" ht="24.75" customHeight="1" thickBot="1" x14ac:dyDescent="0.25">
      <c r="A47" s="49">
        <v>0</v>
      </c>
      <c r="B47" s="311" t="s">
        <v>63</v>
      </c>
      <c r="C47" s="312"/>
      <c r="D47" s="312"/>
      <c r="E47" s="312"/>
      <c r="F47" s="312"/>
      <c r="G47" s="312"/>
      <c r="H47" s="266"/>
      <c r="I47" s="267"/>
      <c r="J47" s="268">
        <f>+J45+J46</f>
        <v>0</v>
      </c>
      <c r="K47" s="269"/>
      <c r="L47" s="18"/>
      <c r="M47" s="18"/>
    </row>
    <row r="48" spans="1:28" x14ac:dyDescent="0.2">
      <c r="E48" s="15"/>
      <c r="F48" s="15"/>
      <c r="G48" s="15"/>
    </row>
    <row r="49" spans="1:31" ht="13.5" thickBot="1" x14ac:dyDescent="0.25">
      <c r="E49" s="15"/>
      <c r="F49" s="15"/>
      <c r="G49" s="15"/>
    </row>
    <row r="50" spans="1:31" ht="12.75" customHeight="1" thickBot="1" x14ac:dyDescent="0.25">
      <c r="A50" s="347" t="s">
        <v>20</v>
      </c>
      <c r="B50" s="385" t="s">
        <v>23</v>
      </c>
      <c r="C50" s="386"/>
      <c r="D50" s="386"/>
      <c r="E50" s="386"/>
      <c r="F50" s="386"/>
      <c r="G50" s="387"/>
      <c r="H50" s="349" t="s">
        <v>41</v>
      </c>
      <c r="I50" s="349"/>
      <c r="J50" s="356" t="s">
        <v>16</v>
      </c>
      <c r="K50" s="357"/>
      <c r="L50" s="378" t="s">
        <v>12</v>
      </c>
      <c r="M50" s="212"/>
      <c r="N50" s="408" t="s">
        <v>12</v>
      </c>
      <c r="O50" s="408"/>
      <c r="P50" s="409"/>
      <c r="Q50" s="409"/>
      <c r="R50" s="409"/>
      <c r="S50" s="409"/>
      <c r="T50" s="409"/>
      <c r="U50" s="409"/>
      <c r="V50" s="409"/>
      <c r="W50" s="409"/>
      <c r="X50" s="409"/>
      <c r="Y50" s="410"/>
      <c r="Z50" s="411"/>
    </row>
    <row r="51" spans="1:31" ht="55.5" customHeight="1" thickBot="1" x14ac:dyDescent="0.25">
      <c r="A51" s="354"/>
      <c r="B51" s="392"/>
      <c r="C51" s="393"/>
      <c r="D51" s="393"/>
      <c r="E51" s="393"/>
      <c r="F51" s="393"/>
      <c r="G51" s="394"/>
      <c r="H51" s="355"/>
      <c r="I51" s="355"/>
      <c r="J51" s="358"/>
      <c r="K51" s="359"/>
      <c r="L51" s="379"/>
      <c r="M51" s="158" t="s">
        <v>133</v>
      </c>
      <c r="N51" s="158" t="s">
        <v>48</v>
      </c>
      <c r="O51" s="158" t="s">
        <v>133</v>
      </c>
      <c r="P51" s="159" t="s">
        <v>15</v>
      </c>
      <c r="Q51" s="158" t="s">
        <v>133</v>
      </c>
      <c r="R51" s="159" t="s">
        <v>49</v>
      </c>
      <c r="S51" s="158" t="s">
        <v>133</v>
      </c>
      <c r="T51" s="159" t="s">
        <v>50</v>
      </c>
      <c r="U51" s="158" t="s">
        <v>133</v>
      </c>
      <c r="V51" s="159" t="s">
        <v>51</v>
      </c>
      <c r="W51" s="158" t="s">
        <v>133</v>
      </c>
      <c r="X51" s="159" t="s">
        <v>52</v>
      </c>
      <c r="Y51" s="158" t="s">
        <v>133</v>
      </c>
      <c r="Z51" s="160" t="s">
        <v>53</v>
      </c>
      <c r="AA51" s="226" t="s">
        <v>136</v>
      </c>
      <c r="AB51" s="227" t="s">
        <v>135</v>
      </c>
      <c r="AE51" s="57" t="s">
        <v>13</v>
      </c>
    </row>
    <row r="52" spans="1:31" ht="27.75" customHeight="1" x14ac:dyDescent="0.2">
      <c r="A52" s="360" t="s">
        <v>47</v>
      </c>
      <c r="B52" s="395" t="s">
        <v>22</v>
      </c>
      <c r="C52" s="396"/>
      <c r="D52" s="396"/>
      <c r="E52" s="396"/>
      <c r="F52" s="396"/>
      <c r="G52" s="396"/>
      <c r="H52" s="361">
        <v>2</v>
      </c>
      <c r="I52" s="361"/>
      <c r="J52" s="338">
        <f>+$A$57*H52</f>
        <v>0</v>
      </c>
      <c r="K52" s="339"/>
      <c r="L52" s="379"/>
      <c r="M52" s="325">
        <v>0</v>
      </c>
      <c r="N52" s="68" t="s">
        <v>13</v>
      </c>
      <c r="O52" s="325">
        <v>0</v>
      </c>
      <c r="P52" s="59" t="s">
        <v>13</v>
      </c>
      <c r="Q52" s="325">
        <v>0</v>
      </c>
      <c r="R52" s="59" t="s">
        <v>13</v>
      </c>
      <c r="S52" s="325">
        <v>0</v>
      </c>
      <c r="T52" s="59" t="s">
        <v>13</v>
      </c>
      <c r="U52" s="325">
        <v>0</v>
      </c>
      <c r="V52" s="59" t="s">
        <v>13</v>
      </c>
      <c r="W52" s="325">
        <v>0</v>
      </c>
      <c r="X52" s="59" t="s">
        <v>13</v>
      </c>
      <c r="Y52" s="325">
        <v>0</v>
      </c>
      <c r="Z52" s="66" t="s">
        <v>13</v>
      </c>
      <c r="AA52" s="314">
        <v>1</v>
      </c>
      <c r="AB52" s="230" t="s">
        <v>13</v>
      </c>
      <c r="AE52" s="65" t="s">
        <v>14</v>
      </c>
    </row>
    <row r="53" spans="1:31" ht="54" customHeight="1" thickBot="1" x14ac:dyDescent="0.25">
      <c r="A53" s="360"/>
      <c r="B53" s="258" t="s">
        <v>24</v>
      </c>
      <c r="C53" s="391"/>
      <c r="D53" s="391"/>
      <c r="E53" s="391"/>
      <c r="F53" s="391"/>
      <c r="G53" s="391"/>
      <c r="H53" s="340">
        <v>16</v>
      </c>
      <c r="I53" s="340"/>
      <c r="J53" s="260">
        <f t="shared" ref="J53:J54" si="7">+$A$57*H53</f>
        <v>0</v>
      </c>
      <c r="K53" s="261"/>
      <c r="L53" s="379"/>
      <c r="M53" s="326"/>
      <c r="N53" s="68">
        <v>1</v>
      </c>
      <c r="O53" s="326"/>
      <c r="P53" s="59">
        <v>2</v>
      </c>
      <c r="Q53" s="326"/>
      <c r="R53" s="59">
        <v>2</v>
      </c>
      <c r="S53" s="326"/>
      <c r="T53" s="60">
        <v>1</v>
      </c>
      <c r="U53" s="326"/>
      <c r="V53" s="60">
        <v>2</v>
      </c>
      <c r="W53" s="326"/>
      <c r="X53" s="60">
        <v>1</v>
      </c>
      <c r="Y53" s="326"/>
      <c r="Z53" s="62">
        <v>2</v>
      </c>
      <c r="AA53" s="315"/>
      <c r="AB53" s="220">
        <v>3</v>
      </c>
    </row>
    <row r="54" spans="1:31" ht="21.75" customHeight="1" thickBot="1" x14ac:dyDescent="0.25">
      <c r="A54" s="360"/>
      <c r="B54" s="342" t="s">
        <v>25</v>
      </c>
      <c r="C54" s="343"/>
      <c r="D54" s="343"/>
      <c r="E54" s="343"/>
      <c r="F54" s="343"/>
      <c r="G54" s="343"/>
      <c r="H54" s="341">
        <v>7</v>
      </c>
      <c r="I54" s="341"/>
      <c r="J54" s="260">
        <f t="shared" si="7"/>
        <v>0</v>
      </c>
      <c r="K54" s="261"/>
      <c r="L54" s="379"/>
      <c r="M54" s="326"/>
      <c r="N54" s="69"/>
      <c r="O54" s="326"/>
      <c r="P54" s="58"/>
      <c r="Q54" s="326"/>
      <c r="R54" s="58"/>
      <c r="S54" s="326"/>
      <c r="T54" s="58"/>
      <c r="U54" s="326"/>
      <c r="V54" s="58"/>
      <c r="W54" s="326"/>
      <c r="X54" s="58"/>
      <c r="Y54" s="326"/>
      <c r="Z54" s="61"/>
      <c r="AA54" s="316" t="s">
        <v>137</v>
      </c>
      <c r="AB54" s="221">
        <f>+IF(AB52=$AE$51,$AA$52*AB53,0)</f>
        <v>3</v>
      </c>
    </row>
    <row r="55" spans="1:31" ht="24.75" customHeight="1" thickBot="1" x14ac:dyDescent="0.25">
      <c r="A55" s="353"/>
      <c r="B55" s="312" t="s">
        <v>10</v>
      </c>
      <c r="C55" s="312"/>
      <c r="D55" s="312"/>
      <c r="E55" s="312"/>
      <c r="F55" s="312"/>
      <c r="G55" s="312"/>
      <c r="H55" s="312"/>
      <c r="I55" s="313"/>
      <c r="J55" s="268">
        <f>SUM(J52:K54)</f>
        <v>0</v>
      </c>
      <c r="K55" s="269"/>
      <c r="L55" s="379"/>
      <c r="M55" s="326"/>
      <c r="N55" s="70">
        <f>+IF(N52=$AE$51,$M$52*N53,0)</f>
        <v>0</v>
      </c>
      <c r="O55" s="326"/>
      <c r="P55" s="70">
        <f>+IF(P52=$AE$51,$O$52*P53,0)</f>
        <v>0</v>
      </c>
      <c r="Q55" s="326"/>
      <c r="R55" s="70">
        <f>+IF(R52=$AE$51,$Q$52*R53,0)</f>
        <v>0</v>
      </c>
      <c r="S55" s="326"/>
      <c r="T55" s="70">
        <f>+IF(T52=$AE$51,$S$52*T53,0)</f>
        <v>0</v>
      </c>
      <c r="U55" s="326"/>
      <c r="V55" s="70">
        <f>+IF(V52=$AE$51,$U$52*V53,0)</f>
        <v>0</v>
      </c>
      <c r="W55" s="326"/>
      <c r="X55" s="70">
        <f>+IF(X52=$AE$51,$W$52*X53,0)</f>
        <v>0</v>
      </c>
      <c r="Y55" s="326"/>
      <c r="Z55" s="70">
        <f>+IF(Z52=$AE$51,$Y$52*Z53,0)</f>
        <v>0</v>
      </c>
      <c r="AA55" s="317"/>
      <c r="AB55" s="219"/>
    </row>
    <row r="56" spans="1:31" ht="24.75" customHeight="1" thickBot="1" x14ac:dyDescent="0.25">
      <c r="A56" s="55" t="s">
        <v>43</v>
      </c>
      <c r="B56" s="335" t="s">
        <v>31</v>
      </c>
      <c r="C56" s="336"/>
      <c r="D56" s="336"/>
      <c r="E56" s="336"/>
      <c r="F56" s="336"/>
      <c r="G56" s="337"/>
      <c r="H56" s="334">
        <v>10</v>
      </c>
      <c r="I56" s="334"/>
      <c r="J56" s="287">
        <f>+$A$57*H56</f>
        <v>0</v>
      </c>
      <c r="K56" s="288"/>
      <c r="L56" s="379"/>
      <c r="M56" s="326"/>
      <c r="N56" s="68">
        <v>0</v>
      </c>
      <c r="O56" s="326"/>
      <c r="P56" s="59">
        <v>2</v>
      </c>
      <c r="Q56" s="326"/>
      <c r="R56" s="59">
        <v>1</v>
      </c>
      <c r="S56" s="326"/>
      <c r="T56" s="60">
        <v>1</v>
      </c>
      <c r="U56" s="326"/>
      <c r="V56" s="60">
        <v>1</v>
      </c>
      <c r="W56" s="326"/>
      <c r="X56" s="60">
        <v>2</v>
      </c>
      <c r="Y56" s="326"/>
      <c r="Z56" s="62">
        <v>2</v>
      </c>
      <c r="AA56" s="318">
        <v>1</v>
      </c>
      <c r="AB56" s="62">
        <v>1.5</v>
      </c>
    </row>
    <row r="57" spans="1:31" ht="27" customHeight="1" thickBot="1" x14ac:dyDescent="0.25">
      <c r="A57" s="49">
        <v>0</v>
      </c>
      <c r="B57" s="311" t="s">
        <v>64</v>
      </c>
      <c r="C57" s="312"/>
      <c r="D57" s="312"/>
      <c r="E57" s="312"/>
      <c r="F57" s="312"/>
      <c r="G57" s="312"/>
      <c r="H57" s="312"/>
      <c r="I57" s="313"/>
      <c r="J57" s="268">
        <f>+J55+J56</f>
        <v>0</v>
      </c>
      <c r="K57" s="269"/>
      <c r="L57" s="379"/>
      <c r="M57" s="327"/>
      <c r="N57" s="70">
        <f t="shared" ref="N57" si="8">+IF(N52=$AE$51,$A$57*N56,0)</f>
        <v>0</v>
      </c>
      <c r="O57" s="327"/>
      <c r="P57" s="70">
        <f>+IF(P52=$AE$51,$O$52*P56,0)</f>
        <v>0</v>
      </c>
      <c r="Q57" s="327"/>
      <c r="R57" s="70">
        <f>+IF(R52=$AE$51,$Q$52*R56,0)</f>
        <v>0</v>
      </c>
      <c r="S57" s="327"/>
      <c r="T57" s="70">
        <f>+IF(T52=$AE$51,$S$52*T56,0)</f>
        <v>0</v>
      </c>
      <c r="U57" s="327"/>
      <c r="V57" s="70">
        <f>+IF(V52=$AE$51,$S$52*V56,0)</f>
        <v>0</v>
      </c>
      <c r="W57" s="327"/>
      <c r="X57" s="70">
        <f>+IF(X52=$AE$51,$W$52*X56,0)</f>
        <v>0</v>
      </c>
      <c r="Y57" s="327"/>
      <c r="Z57" s="70">
        <f>+IF(Z52=$AE$51,$Y$52*Z56,0)</f>
        <v>0</v>
      </c>
      <c r="AA57" s="315"/>
      <c r="AB57" s="222">
        <f>+IF(AB52=$AE$51,$AA$56*AB56,0)</f>
        <v>1.5</v>
      </c>
    </row>
    <row r="58" spans="1:31" ht="31.5" customHeight="1" thickBot="1" x14ac:dyDescent="0.25">
      <c r="B58" s="311" t="s">
        <v>65</v>
      </c>
      <c r="C58" s="312"/>
      <c r="D58" s="312"/>
      <c r="E58" s="312"/>
      <c r="F58" s="312"/>
      <c r="G58" s="312"/>
      <c r="H58" s="312"/>
      <c r="I58" s="313"/>
      <c r="J58" s="332">
        <f>+J57+N58+P58+R58+T58+V58+X58+Z58+AB58</f>
        <v>4.5</v>
      </c>
      <c r="K58" s="333"/>
      <c r="L58" s="380"/>
      <c r="M58" s="64"/>
      <c r="N58" s="64">
        <f t="shared" ref="N58:Z58" si="9">+N57+N55</f>
        <v>0</v>
      </c>
      <c r="O58" s="64"/>
      <c r="P58" s="63">
        <f t="shared" si="9"/>
        <v>0</v>
      </c>
      <c r="Q58" s="63"/>
      <c r="R58" s="63">
        <f t="shared" si="9"/>
        <v>0</v>
      </c>
      <c r="S58" s="63"/>
      <c r="T58" s="71">
        <f t="shared" si="9"/>
        <v>0</v>
      </c>
      <c r="U58" s="71"/>
      <c r="V58" s="63">
        <f t="shared" si="9"/>
        <v>0</v>
      </c>
      <c r="W58" s="63"/>
      <c r="X58" s="63">
        <f t="shared" si="9"/>
        <v>0</v>
      </c>
      <c r="Y58" s="63"/>
      <c r="Z58" s="63">
        <f t="shared" si="9"/>
        <v>0</v>
      </c>
      <c r="AA58" s="235" t="s">
        <v>138</v>
      </c>
      <c r="AB58" s="236">
        <f>+AB57+AB54</f>
        <v>4.5</v>
      </c>
    </row>
    <row r="59" spans="1:31" x14ac:dyDescent="0.2">
      <c r="E59" s="15"/>
      <c r="F59" s="15"/>
      <c r="G59" s="15"/>
    </row>
    <row r="60" spans="1:31" x14ac:dyDescent="0.2">
      <c r="H60" s="15"/>
      <c r="I60" s="15"/>
      <c r="J60" s="15"/>
      <c r="K60" s="15"/>
      <c r="L60" s="15"/>
      <c r="M60" s="15"/>
    </row>
    <row r="61" spans="1:31" x14ac:dyDescent="0.2">
      <c r="H61" s="15"/>
      <c r="I61" s="15"/>
      <c r="J61" s="15"/>
      <c r="K61" s="15"/>
      <c r="L61" s="15"/>
      <c r="M61" s="15"/>
    </row>
    <row r="62" spans="1:31" ht="13.5" hidden="1" thickBot="1" x14ac:dyDescent="0.25">
      <c r="N62" s="15" t="s">
        <v>13</v>
      </c>
      <c r="O62" s="15"/>
      <c r="P62" s="15" t="s">
        <v>13</v>
      </c>
      <c r="Q62" s="15"/>
      <c r="R62" s="15" t="s">
        <v>13</v>
      </c>
      <c r="S62" s="15"/>
    </row>
    <row r="63" spans="1:31" ht="24" hidden="1" thickBot="1" x14ac:dyDescent="0.25">
      <c r="D63" s="24"/>
      <c r="E63" s="24"/>
      <c r="F63" s="24"/>
      <c r="G63" s="25"/>
      <c r="N63" s="15" t="s">
        <v>14</v>
      </c>
      <c r="O63" s="15"/>
      <c r="P63" s="15" t="s">
        <v>14</v>
      </c>
      <c r="Q63" s="15"/>
      <c r="R63" s="15" t="s">
        <v>14</v>
      </c>
      <c r="S63" s="15"/>
    </row>
    <row r="64" spans="1:31" hidden="1" x14ac:dyDescent="0.2"/>
    <row r="66" spans="1:8" ht="13.5" thickBot="1" x14ac:dyDescent="0.25"/>
    <row r="67" spans="1:8" ht="24" thickBot="1" x14ac:dyDescent="0.25">
      <c r="A67" s="26" t="s">
        <v>69</v>
      </c>
      <c r="B67" s="78"/>
      <c r="C67" s="78"/>
      <c r="D67" s="24"/>
      <c r="E67" s="24"/>
      <c r="F67" s="24"/>
      <c r="G67" s="25"/>
    </row>
    <row r="69" spans="1:8" x14ac:dyDescent="0.2">
      <c r="A69" s="72" t="s">
        <v>0</v>
      </c>
      <c r="B69" s="244">
        <f>+B2</f>
        <v>0</v>
      </c>
      <c r="C69" s="244"/>
      <c r="D69" s="244"/>
      <c r="E69" s="38"/>
      <c r="F69" s="38"/>
      <c r="G69" s="38"/>
    </row>
    <row r="70" spans="1:8" x14ac:dyDescent="0.2">
      <c r="A70" s="72" t="s">
        <v>1</v>
      </c>
      <c r="B70" s="244">
        <f>+B3</f>
        <v>20</v>
      </c>
      <c r="C70" s="244"/>
      <c r="D70" s="244"/>
      <c r="E70" s="38"/>
      <c r="F70" s="38"/>
      <c r="G70" s="38"/>
    </row>
    <row r="71" spans="1:8" x14ac:dyDescent="0.2">
      <c r="A71" s="72" t="s">
        <v>2</v>
      </c>
      <c r="B71" s="244">
        <f>+B4</f>
        <v>0</v>
      </c>
      <c r="C71" s="244"/>
      <c r="D71" s="244"/>
      <c r="E71" s="38"/>
      <c r="F71" s="38"/>
      <c r="G71" s="38"/>
    </row>
    <row r="72" spans="1:8" x14ac:dyDescent="0.2">
      <c r="A72" s="72" t="s">
        <v>70</v>
      </c>
      <c r="B72" s="244">
        <f>+B5</f>
        <v>0</v>
      </c>
      <c r="C72" s="244"/>
      <c r="D72" s="244"/>
      <c r="E72" s="38"/>
      <c r="F72" s="38"/>
      <c r="G72" s="38"/>
    </row>
    <row r="73" spans="1:8" ht="13.5" thickBot="1" x14ac:dyDescent="0.25">
      <c r="A73" s="82"/>
      <c r="B73" s="79"/>
      <c r="C73" s="79"/>
      <c r="D73" s="81"/>
      <c r="E73" s="38"/>
      <c r="F73" s="38"/>
      <c r="G73" s="38"/>
    </row>
    <row r="74" spans="1:8" ht="12.75" customHeight="1" x14ac:dyDescent="0.2">
      <c r="A74" s="345" t="s">
        <v>66</v>
      </c>
      <c r="B74" s="330" t="s">
        <v>71</v>
      </c>
      <c r="C74" s="330" t="s">
        <v>72</v>
      </c>
      <c r="D74" s="330" t="s">
        <v>45</v>
      </c>
      <c r="E74" s="330" t="s">
        <v>46</v>
      </c>
      <c r="F74" s="330" t="s">
        <v>47</v>
      </c>
      <c r="G74" s="330" t="s">
        <v>74</v>
      </c>
    </row>
    <row r="75" spans="1:8" ht="78" customHeight="1" thickBot="1" x14ac:dyDescent="0.25">
      <c r="A75" s="346"/>
      <c r="B75" s="344"/>
      <c r="C75" s="344"/>
      <c r="D75" s="331"/>
      <c r="E75" s="331"/>
      <c r="F75" s="331"/>
      <c r="G75" s="331"/>
    </row>
    <row r="76" spans="1:8" x14ac:dyDescent="0.2">
      <c r="A76" s="161" t="s">
        <v>68</v>
      </c>
      <c r="B76" s="161" t="s">
        <v>13</v>
      </c>
      <c r="C76" s="161" t="s">
        <v>13</v>
      </c>
      <c r="D76" s="161" t="s">
        <v>13</v>
      </c>
      <c r="E76" s="161" t="s">
        <v>14</v>
      </c>
      <c r="F76" s="161" t="s">
        <v>13</v>
      </c>
      <c r="G76" s="161" t="s">
        <v>14</v>
      </c>
    </row>
    <row r="77" spans="1:8" x14ac:dyDescent="0.2">
      <c r="A77" s="84" t="s">
        <v>91</v>
      </c>
      <c r="B77" s="84" t="s">
        <v>13</v>
      </c>
      <c r="C77" s="84" t="s">
        <v>13</v>
      </c>
      <c r="D77" s="84" t="s">
        <v>13</v>
      </c>
      <c r="E77" s="84" t="s">
        <v>13</v>
      </c>
      <c r="F77" s="84" t="s">
        <v>13</v>
      </c>
      <c r="G77" s="84" t="s">
        <v>13</v>
      </c>
    </row>
    <row r="78" spans="1:8" ht="42" customHeight="1" x14ac:dyDescent="0.2">
      <c r="A78" s="83" t="s">
        <v>22</v>
      </c>
      <c r="B78" s="87">
        <f>+IF($B$76=$B$86,J9,J9)</f>
        <v>58</v>
      </c>
      <c r="C78" s="87">
        <f>+IF($C$76=$B$86,J20,J20)</f>
        <v>0</v>
      </c>
      <c r="D78" s="87">
        <f>+IF($D$76=$B$86,J31,J31)</f>
        <v>40</v>
      </c>
      <c r="E78" s="87">
        <f>+IF($E$76=$B$86,J42,J42)</f>
        <v>0</v>
      </c>
      <c r="F78" s="87">
        <f>+IF($F$76=$B$86,J52,J52)</f>
        <v>0</v>
      </c>
      <c r="G78" s="53"/>
    </row>
    <row r="79" spans="1:8" ht="83.1" customHeight="1" x14ac:dyDescent="0.2">
      <c r="A79" s="83" t="s">
        <v>24</v>
      </c>
      <c r="B79" s="87">
        <f>+IF($B$76=$B$86,J10+N12+P12+R12+T12+V12+X12+Z12,J10)</f>
        <v>121</v>
      </c>
      <c r="C79" s="87">
        <f>+IF($C$76=$B$86,J21+N23+P23+R23+T23+V23+X23+Z23,J21)</f>
        <v>0</v>
      </c>
      <c r="D79" s="87">
        <f>+IF($D$76=$B$86,J32+N34+P34+R34+T34+V34+X34+Z34,J32)</f>
        <v>180</v>
      </c>
      <c r="E79" s="87">
        <f>+IF($E$76=$B$86,J43,J43)</f>
        <v>0</v>
      </c>
      <c r="F79" s="87">
        <f>+IF($F$76=$B$86,J53+N55+P55+R55+T55+V55+X55+Z55,J53)</f>
        <v>0</v>
      </c>
      <c r="G79" s="87">
        <f>+IF($G$76=$B$86,4*B70,0)</f>
        <v>0</v>
      </c>
      <c r="H79" s="328" t="s">
        <v>75</v>
      </c>
    </row>
    <row r="80" spans="1:8" ht="22.5" customHeight="1" x14ac:dyDescent="0.2">
      <c r="A80" s="83" t="s">
        <v>25</v>
      </c>
      <c r="B80" s="87">
        <f>+IF($B$76=$B$86,J11,J11)</f>
        <v>29</v>
      </c>
      <c r="C80" s="87">
        <f>+IF($C$76=$B$86,J22,J22)</f>
        <v>0</v>
      </c>
      <c r="D80" s="87">
        <f>+IF($D$76=$B$86,J33,J33)</f>
        <v>30</v>
      </c>
      <c r="E80" s="87">
        <f>+IF($E$76=$B$86,J44,J44)</f>
        <v>0</v>
      </c>
      <c r="F80" s="87">
        <f>+IF($F$76=$B$86,J54,J54)</f>
        <v>0</v>
      </c>
      <c r="G80" s="53"/>
      <c r="H80" s="328"/>
    </row>
    <row r="81" spans="1:8" x14ac:dyDescent="0.2">
      <c r="A81" s="88" t="s">
        <v>73</v>
      </c>
      <c r="B81" s="89">
        <f>+B80+B79+B78</f>
        <v>208</v>
      </c>
      <c r="C81" s="89">
        <f t="shared" ref="C81:F81" si="10">+C80+C79+C78</f>
        <v>0</v>
      </c>
      <c r="D81" s="89">
        <f>+D80+D79+D78</f>
        <v>250</v>
      </c>
      <c r="E81" s="89">
        <f>+E80+E79+E78</f>
        <v>0</v>
      </c>
      <c r="F81" s="89">
        <f t="shared" si="10"/>
        <v>0</v>
      </c>
      <c r="G81" s="89">
        <f>+G79</f>
        <v>0</v>
      </c>
      <c r="H81" s="328"/>
    </row>
    <row r="82" spans="1:8" ht="25.5" customHeight="1" thickBot="1" x14ac:dyDescent="0.25">
      <c r="A82" s="83" t="s">
        <v>67</v>
      </c>
      <c r="B82" s="87">
        <f>+IF($B$76=$B$86,J13+N14+P14+R14+T14+V14+X14+Z14,J13)</f>
        <v>63</v>
      </c>
      <c r="C82" s="87">
        <f>+IF($C$76=$B$86,J24+N25+P25+R25+T25+V25+X25+Z25,J24)</f>
        <v>0</v>
      </c>
      <c r="D82" s="87">
        <f>+IF($D$76=$B$86,J35+N36+P36+R36+T36+V36+X36+Z36,J35)</f>
        <v>100</v>
      </c>
      <c r="E82" s="87">
        <f>+IF($E$76=$B$86,J46,J46)</f>
        <v>0</v>
      </c>
      <c r="F82" s="87">
        <f>+IF($F$76=$B$86,J56+N57+P57+R57+T57+V57+X57+Z57,J56)</f>
        <v>0</v>
      </c>
      <c r="G82" s="53"/>
      <c r="H82" s="329"/>
    </row>
    <row r="83" spans="1:8" ht="21" thickBot="1" x14ac:dyDescent="0.35">
      <c r="A83" s="85" t="s">
        <v>11</v>
      </c>
      <c r="B83" s="86">
        <f>+IF(B77=$B$86,B78+B79+B80+B82,0)</f>
        <v>271</v>
      </c>
      <c r="C83" s="86">
        <f t="shared" ref="C83" si="11">+IF(C77=$B$86,C78+C79+C80+C82,0)</f>
        <v>0</v>
      </c>
      <c r="D83" s="86">
        <f>+IF(D77=$B$86,D78+D79+D80+D82,0)</f>
        <v>350</v>
      </c>
      <c r="E83" s="86">
        <f t="shared" ref="E83:G83" si="12">+IF(E77=$B$86,E78+E79+E80+E82,0)</f>
        <v>0</v>
      </c>
      <c r="F83" s="86">
        <f t="shared" si="12"/>
        <v>0</v>
      </c>
      <c r="G83" s="86">
        <f t="shared" si="12"/>
        <v>0</v>
      </c>
      <c r="H83" s="90">
        <f>SUM(B83:G83)</f>
        <v>621</v>
      </c>
    </row>
    <row r="86" spans="1:8" hidden="1" x14ac:dyDescent="0.2">
      <c r="B86" s="1" t="s">
        <v>13</v>
      </c>
    </row>
    <row r="87" spans="1:8" hidden="1" x14ac:dyDescent="0.2">
      <c r="B87" s="1" t="s">
        <v>14</v>
      </c>
    </row>
  </sheetData>
  <mergeCells count="185">
    <mergeCell ref="W9:W14"/>
    <mergeCell ref="Y9:Y14"/>
    <mergeCell ref="N29:Z29"/>
    <mergeCell ref="N50:Z50"/>
    <mergeCell ref="M31:M36"/>
    <mergeCell ref="B57:I57"/>
    <mergeCell ref="B58:I58"/>
    <mergeCell ref="M20:M25"/>
    <mergeCell ref="M9:M14"/>
    <mergeCell ref="M52:M57"/>
    <mergeCell ref="O52:O57"/>
    <mergeCell ref="Q52:Q57"/>
    <mergeCell ref="S52:S57"/>
    <mergeCell ref="U52:U57"/>
    <mergeCell ref="O20:O25"/>
    <mergeCell ref="Q20:Q25"/>
    <mergeCell ref="S20:S25"/>
    <mergeCell ref="U20:U25"/>
    <mergeCell ref="O9:O14"/>
    <mergeCell ref="Q9:Q14"/>
    <mergeCell ref="S9:S14"/>
    <mergeCell ref="U9:U14"/>
    <mergeCell ref="L50:L58"/>
    <mergeCell ref="B21:G21"/>
    <mergeCell ref="B24:G24"/>
    <mergeCell ref="B25:G25"/>
    <mergeCell ref="B26:I26"/>
    <mergeCell ref="B29:G30"/>
    <mergeCell ref="B31:G31"/>
    <mergeCell ref="B32:G32"/>
    <mergeCell ref="B52:G52"/>
    <mergeCell ref="B2:D2"/>
    <mergeCell ref="B3:D3"/>
    <mergeCell ref="B4:D4"/>
    <mergeCell ref="B5:D5"/>
    <mergeCell ref="B7:G8"/>
    <mergeCell ref="B9:G9"/>
    <mergeCell ref="B10:G10"/>
    <mergeCell ref="B11:G11"/>
    <mergeCell ref="B12:G12"/>
    <mergeCell ref="E2:K5"/>
    <mergeCell ref="H56:I56"/>
    <mergeCell ref="J56:K56"/>
    <mergeCell ref="J57:K57"/>
    <mergeCell ref="H25:I25"/>
    <mergeCell ref="J25:K25"/>
    <mergeCell ref="B40:G41"/>
    <mergeCell ref="B42:G42"/>
    <mergeCell ref="B43:G43"/>
    <mergeCell ref="B50:G51"/>
    <mergeCell ref="B54:G54"/>
    <mergeCell ref="B55:I55"/>
    <mergeCell ref="B56:G56"/>
    <mergeCell ref="L7:L15"/>
    <mergeCell ref="J26:K26"/>
    <mergeCell ref="B33:G33"/>
    <mergeCell ref="B34:F34"/>
    <mergeCell ref="B35:G35"/>
    <mergeCell ref="B36:G36"/>
    <mergeCell ref="B37:I37"/>
    <mergeCell ref="H24:I24"/>
    <mergeCell ref="J24:K24"/>
    <mergeCell ref="J20:K20"/>
    <mergeCell ref="H21:I21"/>
    <mergeCell ref="J21:K21"/>
    <mergeCell ref="H22:I22"/>
    <mergeCell ref="J22:K22"/>
    <mergeCell ref="J23:K23"/>
    <mergeCell ref="J15:K15"/>
    <mergeCell ref="B13:G13"/>
    <mergeCell ref="B14:G14"/>
    <mergeCell ref="B15:I15"/>
    <mergeCell ref="B18:G19"/>
    <mergeCell ref="B20:G20"/>
    <mergeCell ref="H14:I14"/>
    <mergeCell ref="L18:L26"/>
    <mergeCell ref="L29:L37"/>
    <mergeCell ref="A50:A51"/>
    <mergeCell ref="H50:I51"/>
    <mergeCell ref="J50:K51"/>
    <mergeCell ref="A52:A55"/>
    <mergeCell ref="H52:I52"/>
    <mergeCell ref="J52:K52"/>
    <mergeCell ref="H53:I53"/>
    <mergeCell ref="J53:K53"/>
    <mergeCell ref="H54:I54"/>
    <mergeCell ref="J54:K54"/>
    <mergeCell ref="J55:K55"/>
    <mergeCell ref="B53:G53"/>
    <mergeCell ref="J29:K30"/>
    <mergeCell ref="H35:I35"/>
    <mergeCell ref="J35:K35"/>
    <mergeCell ref="H36:I36"/>
    <mergeCell ref="J36:K36"/>
    <mergeCell ref="A1:K1"/>
    <mergeCell ref="H13:I13"/>
    <mergeCell ref="J13:K13"/>
    <mergeCell ref="J14:K14"/>
    <mergeCell ref="A18:A19"/>
    <mergeCell ref="H18:I19"/>
    <mergeCell ref="J18:K19"/>
    <mergeCell ref="J7:K8"/>
    <mergeCell ref="A9:A12"/>
    <mergeCell ref="H9:I9"/>
    <mergeCell ref="J9:K9"/>
    <mergeCell ref="H10:I10"/>
    <mergeCell ref="J10:K10"/>
    <mergeCell ref="H11:I11"/>
    <mergeCell ref="J11:K11"/>
    <mergeCell ref="H12:I12"/>
    <mergeCell ref="J12:K12"/>
    <mergeCell ref="B22:G22"/>
    <mergeCell ref="B23:I23"/>
    <mergeCell ref="B74:B75"/>
    <mergeCell ref="C74:C75"/>
    <mergeCell ref="D74:D75"/>
    <mergeCell ref="A74:A75"/>
    <mergeCell ref="A7:A8"/>
    <mergeCell ref="H7:I8"/>
    <mergeCell ref="A31:A34"/>
    <mergeCell ref="H31:I31"/>
    <mergeCell ref="J31:K31"/>
    <mergeCell ref="H32:I32"/>
    <mergeCell ref="J32:K32"/>
    <mergeCell ref="H33:I33"/>
    <mergeCell ref="J33:K33"/>
    <mergeCell ref="H34:I34"/>
    <mergeCell ref="J34:K34"/>
    <mergeCell ref="A40:A41"/>
    <mergeCell ref="H40:I41"/>
    <mergeCell ref="J40:K41"/>
    <mergeCell ref="A42:A45"/>
    <mergeCell ref="H42:I42"/>
    <mergeCell ref="A20:A23"/>
    <mergeCell ref="H20:I20"/>
    <mergeCell ref="A29:A30"/>
    <mergeCell ref="H29:I30"/>
    <mergeCell ref="H79:H82"/>
    <mergeCell ref="E74:E75"/>
    <mergeCell ref="F74:F75"/>
    <mergeCell ref="G74:G75"/>
    <mergeCell ref="J37:K37"/>
    <mergeCell ref="B47:G47"/>
    <mergeCell ref="H46:I46"/>
    <mergeCell ref="J46:K46"/>
    <mergeCell ref="H47:I47"/>
    <mergeCell ref="J47:K47"/>
    <mergeCell ref="B46:G46"/>
    <mergeCell ref="J42:K42"/>
    <mergeCell ref="H43:I43"/>
    <mergeCell ref="J43:K43"/>
    <mergeCell ref="H44:I44"/>
    <mergeCell ref="J44:K44"/>
    <mergeCell ref="J45:K45"/>
    <mergeCell ref="B44:G44"/>
    <mergeCell ref="B45:I45"/>
    <mergeCell ref="J58:K58"/>
    <mergeCell ref="B69:D69"/>
    <mergeCell ref="B70:D70"/>
    <mergeCell ref="B71:D71"/>
    <mergeCell ref="B72:D72"/>
    <mergeCell ref="AA31:AA32"/>
    <mergeCell ref="AA33:AA34"/>
    <mergeCell ref="AA35:AA36"/>
    <mergeCell ref="AA52:AA53"/>
    <mergeCell ref="AA54:AA55"/>
    <mergeCell ref="AA56:AA57"/>
    <mergeCell ref="M7:AB7"/>
    <mergeCell ref="M18:AB18"/>
    <mergeCell ref="AA20:AA21"/>
    <mergeCell ref="AA22:AA23"/>
    <mergeCell ref="AA24:AA25"/>
    <mergeCell ref="AA9:AA10"/>
    <mergeCell ref="AA11:AA12"/>
    <mergeCell ref="AA13:AA14"/>
    <mergeCell ref="O31:O36"/>
    <mergeCell ref="Q31:Q36"/>
    <mergeCell ref="S31:S36"/>
    <mergeCell ref="U31:U36"/>
    <mergeCell ref="W31:W36"/>
    <mergeCell ref="Y31:Y36"/>
    <mergeCell ref="W52:W57"/>
    <mergeCell ref="Y52:Y57"/>
    <mergeCell ref="W20:W25"/>
    <mergeCell ref="Y20:Y25"/>
  </mergeCells>
  <dataValidations xWindow="1009" yWindow="320" count="6">
    <dataValidation type="list" allowBlank="1" showInputMessage="1" showErrorMessage="1" prompt="SELECCIONAR TIPOLOGIA DE PROYECTO" sqref="D6:G6">
      <formula1>#REF!</formula1>
    </dataValidation>
    <dataValidation allowBlank="1" showInputMessage="1" showErrorMessage="1" prompt="SELECCIONAR TIPOLOGIA DE PROYECTO" sqref="D16:D17 F16:G17 E16"/>
    <dataValidation type="list" allowBlank="1" showInputMessage="1" showErrorMessage="1" sqref="Z20 Z9 X9 V9 T9 R9 P9 N9 X20 V20 T20 R20 P20 N20 X52 V52 T52 R52 P52 N52 N31 R31 T31 V31 X31 Z31 Z52 P31 AB20 AB9 AB31 AB52">
      <formula1>$AE$8:$AE$9</formula1>
    </dataValidation>
    <dataValidation allowBlank="1" showErrorMessage="1" prompt="SELECCIONAR TIPOLOGIA DE PROYECTO" sqref="E17"/>
    <dataValidation type="list" allowBlank="1" showInputMessage="1" showErrorMessage="1" sqref="B76:G77">
      <formula1>$B$86:$B$87</formula1>
    </dataValidation>
    <dataValidation allowBlank="1" showInputMessage="1" showErrorMessage="1" prompt="En el caso que la viv no pueda acogerse a las condiciones especiales para su regularización y/o que la DOM exija el acompañamiento de proyectos de especialidades (Instalaciones Eléctricas, Sanitarias, Gas) se paga 1,5 UF adicional" sqref="AA54:AA55 AA33:AA34 AA22:AA23 AA11:AA12"/>
  </dataValidations>
  <pageMargins left="0.7" right="0.7" top="0.75" bottom="0.75" header="0.3" footer="0.3"/>
  <pageSetup paperSize="1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4"/>
  <sheetViews>
    <sheetView topLeftCell="A76" zoomScale="80" zoomScaleNormal="80" workbookViewId="0">
      <selection activeCell="Q104" sqref="Q104"/>
    </sheetView>
  </sheetViews>
  <sheetFormatPr baseColWidth="10" defaultRowHeight="12.75" x14ac:dyDescent="0.2"/>
  <cols>
    <col min="1" max="1" width="41.28515625" style="1" customWidth="1"/>
    <col min="2" max="2" width="13.5703125" customWidth="1"/>
    <col min="3" max="3" width="13" customWidth="1"/>
    <col min="4" max="4" width="11" customWidth="1"/>
    <col min="5" max="5" width="19.28515625" customWidth="1"/>
    <col min="6" max="6" width="14.5703125" customWidth="1"/>
    <col min="7" max="8" width="13" customWidth="1"/>
    <col min="9" max="9" width="14.42578125" customWidth="1"/>
    <col min="10" max="10" width="8.42578125" customWidth="1"/>
    <col min="11" max="11" width="10.5703125" customWidth="1"/>
    <col min="12" max="12" width="11.140625" customWidth="1"/>
  </cols>
  <sheetData>
    <row r="1" spans="1:12" ht="26.25" x14ac:dyDescent="0.4">
      <c r="A1" s="458" t="s">
        <v>81</v>
      </c>
      <c r="B1" s="459"/>
      <c r="C1" s="459"/>
      <c r="D1" s="459"/>
      <c r="E1" s="459"/>
      <c r="F1" s="459"/>
      <c r="G1" s="459"/>
      <c r="H1" s="459"/>
      <c r="I1" s="459"/>
      <c r="J1" s="459"/>
      <c r="K1" s="459"/>
      <c r="L1" s="460"/>
    </row>
    <row r="2" spans="1:12" x14ac:dyDescent="0.2">
      <c r="A2" s="9" t="s">
        <v>0</v>
      </c>
      <c r="B2" s="461"/>
      <c r="C2" s="462"/>
      <c r="D2" s="462"/>
      <c r="E2" s="463"/>
      <c r="F2" s="449"/>
      <c r="G2" s="450"/>
      <c r="H2" s="450"/>
      <c r="I2" s="450"/>
      <c r="J2" s="450"/>
      <c r="K2" s="450"/>
      <c r="L2" s="451"/>
    </row>
    <row r="3" spans="1:12" ht="12.75" customHeight="1" x14ac:dyDescent="0.2">
      <c r="A3" s="9" t="s">
        <v>1</v>
      </c>
      <c r="B3" s="464">
        <v>64</v>
      </c>
      <c r="C3" s="462"/>
      <c r="D3" s="462"/>
      <c r="E3" s="463"/>
      <c r="F3" s="452"/>
      <c r="G3" s="453"/>
      <c r="H3" s="453"/>
      <c r="I3" s="453"/>
      <c r="J3" s="453"/>
      <c r="K3" s="453"/>
      <c r="L3" s="454"/>
    </row>
    <row r="4" spans="1:12" ht="12.75" customHeight="1" x14ac:dyDescent="0.2">
      <c r="A4" s="9" t="s">
        <v>2</v>
      </c>
      <c r="B4" s="461"/>
      <c r="C4" s="462"/>
      <c r="D4" s="462"/>
      <c r="E4" s="463"/>
      <c r="F4" s="452"/>
      <c r="G4" s="453"/>
      <c r="H4" s="453"/>
      <c r="I4" s="453"/>
      <c r="J4" s="453"/>
      <c r="K4" s="453"/>
      <c r="L4" s="454"/>
    </row>
    <row r="5" spans="1:12" ht="13.5" thickBot="1" x14ac:dyDescent="0.25">
      <c r="A5" s="16" t="s">
        <v>17</v>
      </c>
      <c r="B5" s="446"/>
      <c r="C5" s="447"/>
      <c r="D5" s="447"/>
      <c r="E5" s="448"/>
      <c r="F5" s="455"/>
      <c r="G5" s="456"/>
      <c r="H5" s="456"/>
      <c r="I5" s="456"/>
      <c r="J5" s="456"/>
      <c r="K5" s="456"/>
      <c r="L5" s="457"/>
    </row>
    <row r="6" spans="1:12" x14ac:dyDescent="0.2">
      <c r="A6" s="94"/>
      <c r="B6" s="95"/>
      <c r="C6" s="38"/>
      <c r="D6" s="38"/>
      <c r="E6" s="38"/>
      <c r="F6" s="8"/>
      <c r="G6" s="8"/>
      <c r="H6" s="8"/>
      <c r="I6" s="8"/>
      <c r="J6" s="8"/>
      <c r="K6" s="8"/>
      <c r="L6" s="8"/>
    </row>
    <row r="7" spans="1:12" x14ac:dyDescent="0.2">
      <c r="A7" s="94"/>
      <c r="B7" s="38"/>
      <c r="C7" s="38"/>
      <c r="D7" s="38"/>
      <c r="E7" s="38"/>
      <c r="F7" s="8"/>
      <c r="G7" s="8"/>
      <c r="H7" s="8"/>
      <c r="I7" s="8"/>
      <c r="J7" s="8"/>
      <c r="K7" s="8"/>
      <c r="L7" s="8"/>
    </row>
    <row r="8" spans="1:12" x14ac:dyDescent="0.2">
      <c r="A8" s="27" t="s">
        <v>83</v>
      </c>
      <c r="B8" s="51"/>
      <c r="C8" s="51"/>
      <c r="D8" s="51"/>
      <c r="E8" s="51"/>
      <c r="F8" s="8"/>
      <c r="G8" s="8"/>
      <c r="H8" s="8"/>
      <c r="I8" s="8"/>
      <c r="J8" s="8"/>
      <c r="K8" s="8"/>
      <c r="L8" s="8"/>
    </row>
    <row r="9" spans="1:12" x14ac:dyDescent="0.2">
      <c r="A9" s="94"/>
      <c r="B9" s="51"/>
      <c r="C9" s="51"/>
      <c r="D9" s="51"/>
      <c r="E9" s="51"/>
      <c r="F9" s="8"/>
      <c r="G9" s="8"/>
      <c r="H9" s="8"/>
      <c r="I9" s="8"/>
      <c r="J9" s="8"/>
      <c r="K9" s="8"/>
      <c r="L9" s="8"/>
    </row>
    <row r="10" spans="1:12" x14ac:dyDescent="0.2">
      <c r="A10" s="112" t="s">
        <v>80</v>
      </c>
      <c r="B10" s="51"/>
      <c r="C10" s="51"/>
      <c r="D10" s="51"/>
      <c r="E10" s="51"/>
      <c r="F10" s="8"/>
      <c r="G10" s="8"/>
      <c r="H10" s="8"/>
      <c r="I10" s="8"/>
      <c r="J10" s="8"/>
      <c r="K10" s="8"/>
      <c r="L10" s="8"/>
    </row>
    <row r="11" spans="1:12" ht="13.5" thickBot="1" x14ac:dyDescent="0.25">
      <c r="A11" s="94"/>
      <c r="B11" s="51"/>
      <c r="C11" s="51"/>
      <c r="D11" s="51"/>
      <c r="E11" s="51"/>
      <c r="F11" s="8"/>
      <c r="G11" s="8"/>
      <c r="H11" s="8"/>
      <c r="I11" s="8"/>
      <c r="J11" s="8"/>
      <c r="K11" s="8"/>
      <c r="L11" s="8"/>
    </row>
    <row r="12" spans="1:12" ht="22.5" customHeight="1" thickBot="1" x14ac:dyDescent="0.25">
      <c r="A12" s="414" t="s">
        <v>3</v>
      </c>
      <c r="B12" s="417" t="s">
        <v>5</v>
      </c>
      <c r="C12" s="419" t="s">
        <v>9</v>
      </c>
      <c r="D12" s="420"/>
      <c r="E12" s="420"/>
      <c r="F12" s="420"/>
      <c r="G12" s="420"/>
      <c r="H12" s="420"/>
      <c r="I12" s="420"/>
      <c r="J12" s="420"/>
      <c r="K12" s="421"/>
      <c r="L12" s="417" t="s">
        <v>8</v>
      </c>
    </row>
    <row r="13" spans="1:12" ht="21" customHeight="1" thickBot="1" x14ac:dyDescent="0.25">
      <c r="A13" s="415"/>
      <c r="B13" s="418"/>
      <c r="C13" s="423" t="s">
        <v>54</v>
      </c>
      <c r="D13" s="424"/>
      <c r="E13" s="424"/>
      <c r="F13" s="424" t="s">
        <v>55</v>
      </c>
      <c r="G13" s="424"/>
      <c r="H13" s="424"/>
      <c r="I13" s="425" t="s">
        <v>56</v>
      </c>
      <c r="J13" s="426"/>
      <c r="K13" s="427"/>
      <c r="L13" s="418"/>
    </row>
    <row r="14" spans="1:12" ht="35.25" customHeight="1" thickBot="1" x14ac:dyDescent="0.25">
      <c r="A14" s="416"/>
      <c r="B14" s="11">
        <f>+D15+G15+J15</f>
        <v>64</v>
      </c>
      <c r="C14" s="104" t="s">
        <v>6</v>
      </c>
      <c r="D14" s="105" t="s">
        <v>7</v>
      </c>
      <c r="E14" s="106" t="s">
        <v>4</v>
      </c>
      <c r="F14" s="104" t="s">
        <v>6</v>
      </c>
      <c r="G14" s="105" t="s">
        <v>7</v>
      </c>
      <c r="H14" s="106" t="s">
        <v>4</v>
      </c>
      <c r="I14" s="107" t="s">
        <v>6</v>
      </c>
      <c r="J14" s="105" t="s">
        <v>7</v>
      </c>
      <c r="K14" s="106" t="s">
        <v>4</v>
      </c>
      <c r="L14" s="422"/>
    </row>
    <row r="15" spans="1:12" ht="33.75" customHeight="1" thickBot="1" x14ac:dyDescent="0.25">
      <c r="A15" s="101" t="s">
        <v>22</v>
      </c>
      <c r="B15" s="110"/>
      <c r="C15" s="3">
        <v>1</v>
      </c>
      <c r="D15" s="4">
        <f>+IF($B$3&gt;=50,50,$B$3)</f>
        <v>50</v>
      </c>
      <c r="E15" s="5">
        <f>C15*D15</f>
        <v>50</v>
      </c>
      <c r="F15" s="3">
        <v>1</v>
      </c>
      <c r="G15" s="4">
        <f>+IF($B$3&gt;=100,50,IF($B$3&gt;=51,$B$3-50,0))</f>
        <v>14</v>
      </c>
      <c r="H15" s="5">
        <f>F15*G15</f>
        <v>14</v>
      </c>
      <c r="I15" s="7">
        <v>1</v>
      </c>
      <c r="J15" s="4">
        <f>+IF($B$3&gt;=101,$B$3-100,0)</f>
        <v>0</v>
      </c>
      <c r="K15" s="6">
        <f>I15*J15</f>
        <v>0</v>
      </c>
      <c r="L15" s="108">
        <f>+E15+H15+K15</f>
        <v>64</v>
      </c>
    </row>
    <row r="16" spans="1:12" ht="71.25" customHeight="1" thickBot="1" x14ac:dyDescent="0.25">
      <c r="A16" s="102" t="s">
        <v>24</v>
      </c>
      <c r="B16" s="99"/>
      <c r="C16" s="3">
        <v>2.5</v>
      </c>
      <c r="D16" s="4">
        <f>+IF($B$3&gt;=50,50,$B$3)</f>
        <v>50</v>
      </c>
      <c r="E16" s="5">
        <f>C16*D16</f>
        <v>125</v>
      </c>
      <c r="F16" s="3">
        <v>2</v>
      </c>
      <c r="G16" s="4">
        <f>+IF($B$3&gt;=100,50,IF($B$3&gt;=51,$B$3-50,0))</f>
        <v>14</v>
      </c>
      <c r="H16" s="5">
        <f>F16*G16</f>
        <v>28</v>
      </c>
      <c r="I16" s="7">
        <v>1.5</v>
      </c>
      <c r="J16" s="4">
        <f>+IF($B$3&gt;=101,$B$3-100,0)</f>
        <v>0</v>
      </c>
      <c r="K16" s="6">
        <f>I16*J16</f>
        <v>0</v>
      </c>
      <c r="L16" s="108">
        <f>+E16+H16+K16</f>
        <v>153</v>
      </c>
    </row>
    <row r="17" spans="1:12" ht="33.75" customHeight="1" thickBot="1" x14ac:dyDescent="0.25">
      <c r="A17" s="103" t="s">
        <v>25</v>
      </c>
      <c r="B17" s="100"/>
      <c r="C17" s="13">
        <v>1.5</v>
      </c>
      <c r="D17" s="91">
        <f>+IF($B$3&gt;=50,50,$B$3)</f>
        <v>50</v>
      </c>
      <c r="E17" s="12">
        <f>C17*D17</f>
        <v>75</v>
      </c>
      <c r="F17" s="73">
        <v>1</v>
      </c>
      <c r="G17" s="74">
        <f>+IF($B$3&gt;=100,50,IF($B$3&gt;=51,$B$3-50,0))</f>
        <v>14</v>
      </c>
      <c r="H17" s="75">
        <f>F17*G17</f>
        <v>14</v>
      </c>
      <c r="I17" s="76">
        <v>1</v>
      </c>
      <c r="J17" s="74">
        <f>+IF($B$3&gt;=101,$B$3-100,0)</f>
        <v>0</v>
      </c>
      <c r="K17" s="77">
        <f>I17*J17</f>
        <v>0</v>
      </c>
      <c r="L17" s="109">
        <f>+E17+H17+K17</f>
        <v>89</v>
      </c>
    </row>
    <row r="18" spans="1:12" ht="15" customHeight="1" thickBot="1" x14ac:dyDescent="0.25">
      <c r="A18" s="92"/>
      <c r="B18" s="93"/>
      <c r="C18" s="97"/>
      <c r="D18" s="97"/>
      <c r="E18" s="97"/>
      <c r="F18" s="97"/>
      <c r="G18" s="97"/>
      <c r="H18" s="97"/>
      <c r="I18" s="97"/>
      <c r="J18" s="97"/>
      <c r="K18" s="97"/>
      <c r="L18" s="98"/>
    </row>
    <row r="19" spans="1:12" ht="30.75" customHeight="1" thickBot="1" x14ac:dyDescent="0.25">
      <c r="A19" s="162" t="s">
        <v>31</v>
      </c>
      <c r="B19" s="2"/>
      <c r="C19" s="3">
        <v>1</v>
      </c>
      <c r="D19" s="4">
        <f>+IF($B$3&gt;=50,50,$B$3)</f>
        <v>50</v>
      </c>
      <c r="E19" s="5">
        <f>C19*D19</f>
        <v>50</v>
      </c>
      <c r="F19" s="3">
        <v>1</v>
      </c>
      <c r="G19" s="4">
        <f>+IF($B$3&gt;=100,50,IF($B$3&gt;=51,$B$3-50,0))</f>
        <v>14</v>
      </c>
      <c r="H19" s="5">
        <f>F19*G19</f>
        <v>14</v>
      </c>
      <c r="I19" s="7">
        <v>1</v>
      </c>
      <c r="J19" s="4">
        <f>+IF($B$3&gt;=101,$B$3-100,0)</f>
        <v>0</v>
      </c>
      <c r="K19" s="6">
        <f>I19*J19</f>
        <v>0</v>
      </c>
      <c r="L19" s="108">
        <f>+E19+H19+K19</f>
        <v>64</v>
      </c>
    </row>
    <row r="20" spans="1:12" ht="33" customHeight="1" thickBot="1" x14ac:dyDescent="0.25">
      <c r="A20" s="96" t="s">
        <v>77</v>
      </c>
      <c r="B20" s="10"/>
      <c r="C20" s="10"/>
      <c r="D20" s="10"/>
      <c r="E20" s="10"/>
      <c r="F20" s="10"/>
      <c r="G20" s="10"/>
      <c r="H20" s="10"/>
      <c r="I20" s="10"/>
      <c r="J20" s="10"/>
      <c r="K20" s="10"/>
      <c r="L20" s="111">
        <f>SUM(L15:L19)</f>
        <v>370</v>
      </c>
    </row>
    <row r="22" spans="1:12" x14ac:dyDescent="0.2">
      <c r="A22" s="113" t="s">
        <v>78</v>
      </c>
      <c r="B22" s="51"/>
      <c r="C22" s="51"/>
      <c r="D22" s="51"/>
      <c r="E22" s="51"/>
      <c r="F22" s="8"/>
      <c r="G22" s="8"/>
      <c r="H22" s="8"/>
      <c r="I22" s="8"/>
      <c r="J22" s="8"/>
      <c r="K22" s="8"/>
      <c r="L22" s="8"/>
    </row>
    <row r="23" spans="1:12" ht="13.5" thickBot="1" x14ac:dyDescent="0.25">
      <c r="A23" s="94"/>
      <c r="B23" s="51"/>
      <c r="C23" s="51"/>
      <c r="D23" s="51"/>
      <c r="E23" s="51"/>
      <c r="F23" s="8"/>
      <c r="G23" s="8"/>
      <c r="H23" s="8"/>
      <c r="I23" s="8"/>
      <c r="J23" s="8"/>
      <c r="K23" s="8"/>
      <c r="L23" s="8"/>
    </row>
    <row r="24" spans="1:12" ht="13.5" customHeight="1" thickBot="1" x14ac:dyDescent="0.25">
      <c r="A24" s="414" t="s">
        <v>3</v>
      </c>
      <c r="B24" s="417" t="s">
        <v>5</v>
      </c>
      <c r="C24" s="419" t="s">
        <v>9</v>
      </c>
      <c r="D24" s="420"/>
      <c r="E24" s="420"/>
      <c r="F24" s="420"/>
      <c r="G24" s="420"/>
      <c r="H24" s="420"/>
      <c r="I24" s="420"/>
      <c r="J24" s="420"/>
      <c r="K24" s="421"/>
      <c r="L24" s="417" t="s">
        <v>8</v>
      </c>
    </row>
    <row r="25" spans="1:12" ht="13.5" thickBot="1" x14ac:dyDescent="0.25">
      <c r="A25" s="415"/>
      <c r="B25" s="418"/>
      <c r="C25" s="423" t="s">
        <v>54</v>
      </c>
      <c r="D25" s="424"/>
      <c r="E25" s="424"/>
      <c r="F25" s="424" t="s">
        <v>55</v>
      </c>
      <c r="G25" s="424"/>
      <c r="H25" s="424"/>
      <c r="I25" s="425" t="s">
        <v>56</v>
      </c>
      <c r="J25" s="426"/>
      <c r="K25" s="427"/>
      <c r="L25" s="418"/>
    </row>
    <row r="26" spans="1:12" ht="18.75" thickBot="1" x14ac:dyDescent="0.25">
      <c r="A26" s="416"/>
      <c r="B26" s="11">
        <f>+D27+G27+J27</f>
        <v>64</v>
      </c>
      <c r="C26" s="104" t="s">
        <v>6</v>
      </c>
      <c r="D26" s="105" t="s">
        <v>7</v>
      </c>
      <c r="E26" s="106" t="s">
        <v>4</v>
      </c>
      <c r="F26" s="104" t="s">
        <v>6</v>
      </c>
      <c r="G26" s="105" t="s">
        <v>7</v>
      </c>
      <c r="H26" s="106" t="s">
        <v>4</v>
      </c>
      <c r="I26" s="107" t="s">
        <v>6</v>
      </c>
      <c r="J26" s="105" t="s">
        <v>7</v>
      </c>
      <c r="K26" s="106" t="s">
        <v>4</v>
      </c>
      <c r="L26" s="422"/>
    </row>
    <row r="27" spans="1:12" ht="30" customHeight="1" thickBot="1" x14ac:dyDescent="0.25">
      <c r="A27" s="101" t="s">
        <v>22</v>
      </c>
      <c r="B27" s="110"/>
      <c r="C27" s="3">
        <v>1</v>
      </c>
      <c r="D27" s="4">
        <f>+IF($B$3&gt;=50,50,$B$3)</f>
        <v>50</v>
      </c>
      <c r="E27" s="5">
        <f>C27*D27</f>
        <v>50</v>
      </c>
      <c r="F27" s="3">
        <v>1</v>
      </c>
      <c r="G27" s="4">
        <f>+IF($B$3&gt;=100,50,IF($B$3&gt;=51,$B$3-50,0))</f>
        <v>14</v>
      </c>
      <c r="H27" s="5">
        <f>F27*G27</f>
        <v>14</v>
      </c>
      <c r="I27" s="7">
        <v>1</v>
      </c>
      <c r="J27" s="4">
        <f>+IF($B$3&gt;=101,$B$3-100,0)</f>
        <v>0</v>
      </c>
      <c r="K27" s="6">
        <f>I27*J27</f>
        <v>0</v>
      </c>
      <c r="L27" s="108">
        <f>+E27+H27+K27</f>
        <v>64</v>
      </c>
    </row>
    <row r="28" spans="1:12" ht="72.75" customHeight="1" thickBot="1" x14ac:dyDescent="0.25">
      <c r="A28" s="102" t="s">
        <v>24</v>
      </c>
      <c r="B28" s="99"/>
      <c r="C28" s="3">
        <v>4.5</v>
      </c>
      <c r="D28" s="4">
        <f>+IF($B$3&gt;=50,50,$B$3)</f>
        <v>50</v>
      </c>
      <c r="E28" s="5">
        <f>C28*D28</f>
        <v>225</v>
      </c>
      <c r="F28" s="3">
        <v>3.5</v>
      </c>
      <c r="G28" s="4">
        <f>+IF($B$3&gt;=100,50,IF($B$3&gt;=51,$B$3-50,0))</f>
        <v>14</v>
      </c>
      <c r="H28" s="5">
        <f>F28*G28</f>
        <v>49</v>
      </c>
      <c r="I28" s="7">
        <v>3</v>
      </c>
      <c r="J28" s="4">
        <f>+IF($B$3&gt;=101,$B$3-100,0)</f>
        <v>0</v>
      </c>
      <c r="K28" s="6">
        <f>I28*J28</f>
        <v>0</v>
      </c>
      <c r="L28" s="108">
        <f>+E28+H28+K28</f>
        <v>274</v>
      </c>
    </row>
    <row r="29" spans="1:12" ht="30" customHeight="1" thickBot="1" x14ac:dyDescent="0.25">
      <c r="A29" s="103" t="s">
        <v>25</v>
      </c>
      <c r="B29" s="100"/>
      <c r="C29" s="13">
        <v>2.5</v>
      </c>
      <c r="D29" s="91">
        <f>+IF($B$3&gt;=50,50,$B$3)</f>
        <v>50</v>
      </c>
      <c r="E29" s="12">
        <f>C29*D29</f>
        <v>125</v>
      </c>
      <c r="F29" s="73">
        <v>2</v>
      </c>
      <c r="G29" s="74">
        <f>+IF($B$3&gt;=100,50,IF($B$3&gt;=51,$B$3-50,0))</f>
        <v>14</v>
      </c>
      <c r="H29" s="75">
        <f>F29*G29</f>
        <v>28</v>
      </c>
      <c r="I29" s="76">
        <v>1.5</v>
      </c>
      <c r="J29" s="74">
        <f>+IF($B$3&gt;=101,$B$3-100,0)</f>
        <v>0</v>
      </c>
      <c r="K29" s="77">
        <f>I29*J29</f>
        <v>0</v>
      </c>
      <c r="L29" s="109">
        <f>+E29+H29+K29</f>
        <v>153</v>
      </c>
    </row>
    <row r="30" spans="1:12" ht="13.5" thickBot="1" x14ac:dyDescent="0.25">
      <c r="A30" s="92"/>
      <c r="B30" s="93"/>
      <c r="C30" s="97"/>
      <c r="D30" s="97"/>
      <c r="E30" s="97"/>
      <c r="F30" s="97"/>
      <c r="G30" s="97"/>
      <c r="H30" s="97"/>
      <c r="I30" s="97"/>
      <c r="J30" s="97"/>
      <c r="K30" s="97"/>
      <c r="L30" s="98"/>
    </row>
    <row r="31" spans="1:12" ht="27" customHeight="1" thickBot="1" x14ac:dyDescent="0.25">
      <c r="A31" s="162" t="s">
        <v>31</v>
      </c>
      <c r="B31" s="2"/>
      <c r="C31" s="3">
        <v>1.5</v>
      </c>
      <c r="D31" s="4">
        <f>+IF($B$3&gt;=50,50,$B$3)</f>
        <v>50</v>
      </c>
      <c r="E31" s="5">
        <f>C31*D31</f>
        <v>75</v>
      </c>
      <c r="F31" s="3">
        <v>1</v>
      </c>
      <c r="G31" s="4">
        <f>+IF($B$3&gt;=100,50,IF($B$3&gt;=51,$B$3-50,0))</f>
        <v>14</v>
      </c>
      <c r="H31" s="5">
        <f>F31*G31</f>
        <v>14</v>
      </c>
      <c r="I31" s="7">
        <v>1</v>
      </c>
      <c r="J31" s="4">
        <f>+IF($B$3&gt;=101,$B$3-100,0)</f>
        <v>0</v>
      </c>
      <c r="K31" s="6">
        <f>I31*J31</f>
        <v>0</v>
      </c>
      <c r="L31" s="108">
        <f>+E31+H31+K31</f>
        <v>89</v>
      </c>
    </row>
    <row r="32" spans="1:12" ht="36.75" customHeight="1" thickBot="1" x14ac:dyDescent="0.25">
      <c r="A32" s="96" t="s">
        <v>77</v>
      </c>
      <c r="B32" s="10"/>
      <c r="C32" s="10"/>
      <c r="D32" s="10"/>
      <c r="E32" s="10"/>
      <c r="F32" s="10"/>
      <c r="G32" s="10"/>
      <c r="H32" s="10"/>
      <c r="I32" s="10"/>
      <c r="J32" s="10"/>
      <c r="K32" s="10"/>
      <c r="L32" s="111">
        <f>SUM(L27:L31)</f>
        <v>580</v>
      </c>
    </row>
    <row r="34" spans="1:12" x14ac:dyDescent="0.2">
      <c r="A34" s="113" t="s">
        <v>79</v>
      </c>
      <c r="B34" s="51"/>
      <c r="C34" s="51"/>
      <c r="D34" s="51"/>
      <c r="E34" s="51"/>
      <c r="F34" s="8"/>
      <c r="G34" s="8"/>
      <c r="H34" s="8"/>
      <c r="I34" s="8"/>
      <c r="J34" s="8"/>
      <c r="K34" s="8"/>
      <c r="L34" s="8"/>
    </row>
    <row r="35" spans="1:12" ht="13.5" thickBot="1" x14ac:dyDescent="0.25">
      <c r="A35" s="94"/>
      <c r="B35" s="51"/>
      <c r="C35" s="51"/>
      <c r="D35" s="51"/>
      <c r="E35" s="51"/>
      <c r="F35" s="8"/>
      <c r="G35" s="8"/>
      <c r="H35" s="8"/>
      <c r="I35" s="8"/>
      <c r="J35" s="8"/>
      <c r="K35" s="8"/>
      <c r="L35" s="8"/>
    </row>
    <row r="36" spans="1:12" ht="13.5" customHeight="1" thickBot="1" x14ac:dyDescent="0.25">
      <c r="A36" s="414" t="s">
        <v>3</v>
      </c>
      <c r="B36" s="417" t="s">
        <v>5</v>
      </c>
      <c r="C36" s="419" t="s">
        <v>9</v>
      </c>
      <c r="D36" s="420"/>
      <c r="E36" s="420"/>
      <c r="F36" s="420"/>
      <c r="G36" s="420"/>
      <c r="H36" s="420"/>
      <c r="I36" s="420"/>
      <c r="J36" s="420"/>
      <c r="K36" s="421"/>
      <c r="L36" s="417" t="s">
        <v>8</v>
      </c>
    </row>
    <row r="37" spans="1:12" ht="13.5" thickBot="1" x14ac:dyDescent="0.25">
      <c r="A37" s="415"/>
      <c r="B37" s="418"/>
      <c r="C37" s="423" t="s">
        <v>54</v>
      </c>
      <c r="D37" s="424"/>
      <c r="E37" s="424"/>
      <c r="F37" s="424" t="s">
        <v>55</v>
      </c>
      <c r="G37" s="424"/>
      <c r="H37" s="424"/>
      <c r="I37" s="425" t="s">
        <v>56</v>
      </c>
      <c r="J37" s="426"/>
      <c r="K37" s="427"/>
      <c r="L37" s="418"/>
    </row>
    <row r="38" spans="1:12" ht="18.75" thickBot="1" x14ac:dyDescent="0.25">
      <c r="A38" s="416"/>
      <c r="B38" s="11">
        <f>+D39+G39+J39</f>
        <v>64</v>
      </c>
      <c r="C38" s="104" t="s">
        <v>6</v>
      </c>
      <c r="D38" s="105" t="s">
        <v>7</v>
      </c>
      <c r="E38" s="106" t="s">
        <v>4</v>
      </c>
      <c r="F38" s="104" t="s">
        <v>6</v>
      </c>
      <c r="G38" s="105" t="s">
        <v>7</v>
      </c>
      <c r="H38" s="106" t="s">
        <v>4</v>
      </c>
      <c r="I38" s="107" t="s">
        <v>6</v>
      </c>
      <c r="J38" s="105" t="s">
        <v>7</v>
      </c>
      <c r="K38" s="106" t="s">
        <v>4</v>
      </c>
      <c r="L38" s="422"/>
    </row>
    <row r="39" spans="1:12" ht="38.25" customHeight="1" thickBot="1" x14ac:dyDescent="0.25">
      <c r="A39" s="101" t="s">
        <v>22</v>
      </c>
      <c r="B39" s="110"/>
      <c r="C39" s="3">
        <v>1.5</v>
      </c>
      <c r="D39" s="4">
        <f>+IF($B$3&gt;=50,50,$B$3)</f>
        <v>50</v>
      </c>
      <c r="E39" s="5">
        <f>C39*D39</f>
        <v>75</v>
      </c>
      <c r="F39" s="3">
        <v>1</v>
      </c>
      <c r="G39" s="4">
        <f>+IF($B$3&gt;=100,50,IF($B$3&gt;=51,$B$3-50,0))</f>
        <v>14</v>
      </c>
      <c r="H39" s="5">
        <f>F39*G39</f>
        <v>14</v>
      </c>
      <c r="I39" s="7">
        <v>1</v>
      </c>
      <c r="J39" s="4">
        <f>+IF($B$3&gt;=101,$B$3-100,0)</f>
        <v>0</v>
      </c>
      <c r="K39" s="6">
        <f>I39*J39</f>
        <v>0</v>
      </c>
      <c r="L39" s="108">
        <f>+E39+H39+K39</f>
        <v>89</v>
      </c>
    </row>
    <row r="40" spans="1:12" ht="76.5" customHeight="1" thickBot="1" x14ac:dyDescent="0.25">
      <c r="A40" s="102" t="s">
        <v>24</v>
      </c>
      <c r="B40" s="99"/>
      <c r="C40" s="3">
        <v>5</v>
      </c>
      <c r="D40" s="4">
        <f>+IF($B$3&gt;=50,50,$B$3)</f>
        <v>50</v>
      </c>
      <c r="E40" s="5">
        <f>C40*D40</f>
        <v>250</v>
      </c>
      <c r="F40" s="3">
        <v>4.5</v>
      </c>
      <c r="G40" s="4">
        <f>+IF($B$3&gt;=100,50,IF($B$3&gt;=51,$B$3-50,0))</f>
        <v>14</v>
      </c>
      <c r="H40" s="5">
        <f>F40*G40</f>
        <v>63</v>
      </c>
      <c r="I40" s="7">
        <v>2.5</v>
      </c>
      <c r="J40" s="4">
        <f>+IF($B$3&gt;=101,$B$3-100,0)</f>
        <v>0</v>
      </c>
      <c r="K40" s="6">
        <f>I40*J40</f>
        <v>0</v>
      </c>
      <c r="L40" s="108">
        <f>+E40+H40+K40</f>
        <v>313</v>
      </c>
    </row>
    <row r="41" spans="1:12" ht="34.5" customHeight="1" thickBot="1" x14ac:dyDescent="0.25">
      <c r="A41" s="103" t="s">
        <v>25</v>
      </c>
      <c r="B41" s="100"/>
      <c r="C41" s="13">
        <v>2.5</v>
      </c>
      <c r="D41" s="91">
        <f>+IF($B$3&gt;=50,50,$B$3)</f>
        <v>50</v>
      </c>
      <c r="E41" s="12">
        <f>C41*D41</f>
        <v>125</v>
      </c>
      <c r="F41" s="73">
        <v>2.5</v>
      </c>
      <c r="G41" s="74">
        <f>+IF($B$3&gt;=100,50,IF($B$3&gt;=51,$B$3-50,0))</f>
        <v>14</v>
      </c>
      <c r="H41" s="75">
        <f>F41*G41</f>
        <v>35</v>
      </c>
      <c r="I41" s="76">
        <v>2</v>
      </c>
      <c r="J41" s="74">
        <f>+IF($B$3&gt;=101,$B$3-100,0)</f>
        <v>0</v>
      </c>
      <c r="K41" s="77">
        <f>I41*J41</f>
        <v>0</v>
      </c>
      <c r="L41" s="109">
        <f>+E41+H41+K41</f>
        <v>160</v>
      </c>
    </row>
    <row r="42" spans="1:12" ht="13.5" thickBot="1" x14ac:dyDescent="0.25">
      <c r="A42" s="92"/>
      <c r="B42" s="93"/>
      <c r="C42" s="97"/>
      <c r="D42" s="97"/>
      <c r="E42" s="97"/>
      <c r="F42" s="97"/>
      <c r="G42" s="97"/>
      <c r="H42" s="97"/>
      <c r="I42" s="97"/>
      <c r="J42" s="97"/>
      <c r="K42" s="97"/>
      <c r="L42" s="98"/>
    </row>
    <row r="43" spans="1:12" ht="25.5" customHeight="1" thickBot="1" x14ac:dyDescent="0.25">
      <c r="A43" s="162" t="s">
        <v>31</v>
      </c>
      <c r="B43" s="14"/>
      <c r="C43" s="3">
        <v>3</v>
      </c>
      <c r="D43" s="4">
        <f>+IF($B$3&gt;=50,50,$B$3)</f>
        <v>50</v>
      </c>
      <c r="E43" s="5">
        <f>C43*D43</f>
        <v>150</v>
      </c>
      <c r="F43" s="3">
        <v>2.5</v>
      </c>
      <c r="G43" s="4">
        <f>+IF($B$3&gt;=100,50,IF($B$3&gt;=51,$B$3-50,0))</f>
        <v>14</v>
      </c>
      <c r="H43" s="5">
        <f>F43*G43</f>
        <v>35</v>
      </c>
      <c r="I43" s="7">
        <v>2</v>
      </c>
      <c r="J43" s="4">
        <f>+IF($B$3&gt;=101,$B$3-100,0)</f>
        <v>0</v>
      </c>
      <c r="K43" s="6">
        <f>I43*J43</f>
        <v>0</v>
      </c>
      <c r="L43" s="108">
        <f>+E43+H43+K43</f>
        <v>185</v>
      </c>
    </row>
    <row r="44" spans="1:12" ht="38.25" customHeight="1" thickBot="1" x14ac:dyDescent="0.25">
      <c r="A44" s="96" t="s">
        <v>77</v>
      </c>
      <c r="B44" s="10"/>
      <c r="C44" s="10"/>
      <c r="D44" s="10"/>
      <c r="E44" s="10"/>
      <c r="F44" s="10"/>
      <c r="G44" s="10"/>
      <c r="H44" s="10"/>
      <c r="I44" s="10"/>
      <c r="J44" s="10"/>
      <c r="K44" s="114"/>
      <c r="L44" s="111">
        <f>SUM(L39:L43)</f>
        <v>747</v>
      </c>
    </row>
    <row r="45" spans="1:12" x14ac:dyDescent="0.2">
      <c r="A45" s="94"/>
    </row>
    <row r="46" spans="1:12" x14ac:dyDescent="0.2">
      <c r="A46" s="428" t="s">
        <v>82</v>
      </c>
      <c r="B46" s="438"/>
      <c r="C46" s="438"/>
      <c r="D46" s="438"/>
      <c r="E46" s="438"/>
      <c r="F46" s="438"/>
      <c r="G46" s="438"/>
      <c r="H46" s="438"/>
      <c r="I46" s="438"/>
      <c r="J46" s="438"/>
      <c r="K46" s="438"/>
      <c r="L46" s="439"/>
    </row>
    <row r="47" spans="1:12" x14ac:dyDescent="0.2">
      <c r="A47" s="440"/>
      <c r="B47" s="441"/>
      <c r="C47" s="441"/>
      <c r="D47" s="441"/>
      <c r="E47" s="441"/>
      <c r="F47" s="441"/>
      <c r="G47" s="441"/>
      <c r="H47" s="441"/>
      <c r="I47" s="441"/>
      <c r="J47" s="441"/>
      <c r="K47" s="441"/>
      <c r="L47" s="442"/>
    </row>
    <row r="48" spans="1:12" x14ac:dyDescent="0.2">
      <c r="A48" s="440"/>
      <c r="B48" s="441"/>
      <c r="C48" s="441"/>
      <c r="D48" s="441"/>
      <c r="E48" s="441"/>
      <c r="F48" s="441"/>
      <c r="G48" s="441"/>
      <c r="H48" s="441"/>
      <c r="I48" s="441"/>
      <c r="J48" s="441"/>
      <c r="K48" s="441"/>
      <c r="L48" s="442"/>
    </row>
    <row r="49" spans="1:12" x14ac:dyDescent="0.2">
      <c r="A49" s="443"/>
      <c r="B49" s="444"/>
      <c r="C49" s="444"/>
      <c r="D49" s="444"/>
      <c r="E49" s="444"/>
      <c r="F49" s="444"/>
      <c r="G49" s="444"/>
      <c r="H49" s="444"/>
      <c r="I49" s="444"/>
      <c r="J49" s="444"/>
      <c r="K49" s="444"/>
      <c r="L49" s="445"/>
    </row>
    <row r="52" spans="1:12" x14ac:dyDescent="0.2">
      <c r="A52" s="27" t="s">
        <v>84</v>
      </c>
      <c r="B52" s="51"/>
      <c r="C52" s="51"/>
      <c r="D52" s="51"/>
      <c r="E52" s="51"/>
      <c r="F52" s="8"/>
      <c r="G52" s="8"/>
      <c r="H52" s="8"/>
      <c r="I52" s="8"/>
      <c r="J52" s="8"/>
      <c r="K52" s="8"/>
      <c r="L52" s="8"/>
    </row>
    <row r="53" spans="1:12" ht="13.5" thickBot="1" x14ac:dyDescent="0.25">
      <c r="A53" s="94"/>
      <c r="B53" s="51"/>
      <c r="C53" s="51"/>
      <c r="D53" s="51"/>
      <c r="E53" s="51"/>
      <c r="F53" s="8"/>
      <c r="G53" s="8"/>
      <c r="H53" s="8"/>
      <c r="I53" s="8"/>
      <c r="J53" s="8"/>
      <c r="K53" s="8"/>
      <c r="L53" s="8"/>
    </row>
    <row r="54" spans="1:12" ht="13.5" thickBot="1" x14ac:dyDescent="0.25">
      <c r="A54" s="414" t="s">
        <v>3</v>
      </c>
      <c r="B54" s="417" t="s">
        <v>5</v>
      </c>
      <c r="C54" s="419" t="s">
        <v>9</v>
      </c>
      <c r="D54" s="420"/>
      <c r="E54" s="420"/>
      <c r="F54" s="420"/>
      <c r="G54" s="420"/>
      <c r="H54" s="420"/>
      <c r="I54" s="420"/>
      <c r="J54" s="420"/>
      <c r="K54" s="421"/>
      <c r="L54" s="417" t="s">
        <v>8</v>
      </c>
    </row>
    <row r="55" spans="1:12" ht="13.5" thickBot="1" x14ac:dyDescent="0.25">
      <c r="A55" s="415"/>
      <c r="B55" s="418"/>
      <c r="C55" s="423" t="s">
        <v>54</v>
      </c>
      <c r="D55" s="424"/>
      <c r="E55" s="424"/>
      <c r="F55" s="424" t="s">
        <v>55</v>
      </c>
      <c r="G55" s="424"/>
      <c r="H55" s="424"/>
      <c r="I55" s="425" t="s">
        <v>56</v>
      </c>
      <c r="J55" s="426"/>
      <c r="K55" s="427"/>
      <c r="L55" s="418"/>
    </row>
    <row r="56" spans="1:12" ht="18.75" thickBot="1" x14ac:dyDescent="0.25">
      <c r="A56" s="416"/>
      <c r="B56" s="11">
        <f>+D57+G57+J57</f>
        <v>64</v>
      </c>
      <c r="C56" s="104" t="s">
        <v>6</v>
      </c>
      <c r="D56" s="105" t="s">
        <v>7</v>
      </c>
      <c r="E56" s="106" t="s">
        <v>4</v>
      </c>
      <c r="F56" s="104" t="s">
        <v>6</v>
      </c>
      <c r="G56" s="105" t="s">
        <v>7</v>
      </c>
      <c r="H56" s="106" t="s">
        <v>4</v>
      </c>
      <c r="I56" s="107" t="s">
        <v>6</v>
      </c>
      <c r="J56" s="105" t="s">
        <v>7</v>
      </c>
      <c r="K56" s="106" t="s">
        <v>4</v>
      </c>
      <c r="L56" s="422"/>
    </row>
    <row r="57" spans="1:12" ht="30.75" customHeight="1" thickBot="1" x14ac:dyDescent="0.25">
      <c r="A57" s="101" t="s">
        <v>22</v>
      </c>
      <c r="B57" s="110"/>
      <c r="C57" s="3">
        <v>2</v>
      </c>
      <c r="D57" s="4">
        <f>+IF($B$3&gt;=50,50,$B$3)</f>
        <v>50</v>
      </c>
      <c r="E57" s="5">
        <f>C57*D57</f>
        <v>100</v>
      </c>
      <c r="F57" s="3">
        <v>1.5</v>
      </c>
      <c r="G57" s="4">
        <f>+IF($B$3&gt;=100,50,IF($B$3&gt;=51,$B$3-50,0))</f>
        <v>14</v>
      </c>
      <c r="H57" s="5">
        <f>F57*G57</f>
        <v>21</v>
      </c>
      <c r="I57" s="7">
        <v>1</v>
      </c>
      <c r="J57" s="4">
        <f>+IF($B$3&gt;=101,$B$3-100,0)</f>
        <v>0</v>
      </c>
      <c r="K57" s="6">
        <f>I57*J57</f>
        <v>0</v>
      </c>
      <c r="L57" s="108">
        <f>+E57+H57+K57</f>
        <v>121</v>
      </c>
    </row>
    <row r="58" spans="1:12" ht="75.75" customHeight="1" thickBot="1" x14ac:dyDescent="0.25">
      <c r="A58" s="102" t="s">
        <v>24</v>
      </c>
      <c r="B58" s="99"/>
      <c r="C58" s="3">
        <v>6</v>
      </c>
      <c r="D58" s="4">
        <f>+IF($B$3&gt;=50,50,$B$3)</f>
        <v>50</v>
      </c>
      <c r="E58" s="5">
        <f>C58*D58</f>
        <v>300</v>
      </c>
      <c r="F58" s="3">
        <v>5.5</v>
      </c>
      <c r="G58" s="4">
        <f>+IF($B$3&gt;=100,50,IF($B$3&gt;=51,$B$3-50,0))</f>
        <v>14</v>
      </c>
      <c r="H58" s="5">
        <f>F58*G58</f>
        <v>77</v>
      </c>
      <c r="I58" s="7">
        <v>5</v>
      </c>
      <c r="J58" s="4">
        <f>+IF($B$3&gt;=101,$B$3-100,0)</f>
        <v>0</v>
      </c>
      <c r="K58" s="6">
        <f>I58*J58</f>
        <v>0</v>
      </c>
      <c r="L58" s="108">
        <f>+E58+H58+K58</f>
        <v>377</v>
      </c>
    </row>
    <row r="59" spans="1:12" ht="30" customHeight="1" thickBot="1" x14ac:dyDescent="0.25">
      <c r="A59" s="103" t="s">
        <v>25</v>
      </c>
      <c r="B59" s="100"/>
      <c r="C59" s="13">
        <v>3</v>
      </c>
      <c r="D59" s="91">
        <f>+IF($B$3&gt;=50,50,$B$3)</f>
        <v>50</v>
      </c>
      <c r="E59" s="12">
        <f>C59*D59</f>
        <v>150</v>
      </c>
      <c r="F59" s="73">
        <v>2.5</v>
      </c>
      <c r="G59" s="74">
        <f>+IF($B$3&gt;=100,50,IF($B$3&gt;=51,$B$3-50,0))</f>
        <v>14</v>
      </c>
      <c r="H59" s="75">
        <f>F59*G59</f>
        <v>35</v>
      </c>
      <c r="I59" s="76">
        <v>2</v>
      </c>
      <c r="J59" s="74">
        <f>+IF($B$3&gt;=101,$B$3-100,0)</f>
        <v>0</v>
      </c>
      <c r="K59" s="77">
        <f>I59*J59</f>
        <v>0</v>
      </c>
      <c r="L59" s="109">
        <f>+E59+H59+K59</f>
        <v>185</v>
      </c>
    </row>
    <row r="60" spans="1:12" ht="13.5" thickBot="1" x14ac:dyDescent="0.25">
      <c r="A60" s="92"/>
      <c r="B60" s="93"/>
      <c r="C60" s="97"/>
      <c r="D60" s="97"/>
      <c r="E60" s="97"/>
      <c r="F60" s="97"/>
      <c r="G60" s="97"/>
      <c r="H60" s="97"/>
      <c r="I60" s="97"/>
      <c r="J60" s="97"/>
      <c r="K60" s="97"/>
      <c r="L60" s="98"/>
    </row>
    <row r="61" spans="1:12" ht="30.75" customHeight="1" thickBot="1" x14ac:dyDescent="0.25">
      <c r="A61" s="162" t="s">
        <v>31</v>
      </c>
      <c r="B61" s="14"/>
      <c r="C61" s="3">
        <v>3</v>
      </c>
      <c r="D61" s="4">
        <f>+IF($B$3&gt;=50,50,$B$3)</f>
        <v>50</v>
      </c>
      <c r="E61" s="5">
        <f>C61*D61</f>
        <v>150</v>
      </c>
      <c r="F61" s="3">
        <v>2.5</v>
      </c>
      <c r="G61" s="4">
        <f>+IF($B$3&gt;=100,50,IF($B$3&gt;=51,$B$3-50,0))</f>
        <v>14</v>
      </c>
      <c r="H61" s="5">
        <f>F61*G61</f>
        <v>35</v>
      </c>
      <c r="I61" s="7">
        <v>2</v>
      </c>
      <c r="J61" s="4">
        <f>+IF($B$3&gt;=101,$B$3-100,0)</f>
        <v>0</v>
      </c>
      <c r="K61" s="6">
        <f>I61*J61</f>
        <v>0</v>
      </c>
      <c r="L61" s="108">
        <f>+E61+H61+K61</f>
        <v>185</v>
      </c>
    </row>
    <row r="62" spans="1:12" ht="21.75" customHeight="1" thickBot="1" x14ac:dyDescent="0.25">
      <c r="A62" s="96" t="s">
        <v>77</v>
      </c>
      <c r="B62" s="10"/>
      <c r="C62" s="10"/>
      <c r="D62" s="10"/>
      <c r="E62" s="10"/>
      <c r="F62" s="10"/>
      <c r="G62" s="10"/>
      <c r="H62" s="10"/>
      <c r="I62" s="10"/>
      <c r="J62" s="10"/>
      <c r="K62" s="114"/>
      <c r="L62" s="111">
        <f>SUM(L57:L61)</f>
        <v>868</v>
      </c>
    </row>
    <row r="64" spans="1:12" x14ac:dyDescent="0.2">
      <c r="A64" s="428" t="s">
        <v>85</v>
      </c>
      <c r="B64" s="429"/>
      <c r="C64" s="429"/>
      <c r="D64" s="429"/>
      <c r="E64" s="429"/>
      <c r="F64" s="429"/>
      <c r="G64" s="429"/>
      <c r="H64" s="429"/>
      <c r="I64" s="429"/>
      <c r="J64" s="429"/>
      <c r="K64" s="429"/>
      <c r="L64" s="430"/>
    </row>
    <row r="65" spans="1:12" x14ac:dyDescent="0.2">
      <c r="A65" s="431"/>
      <c r="B65" s="432"/>
      <c r="C65" s="432"/>
      <c r="D65" s="432"/>
      <c r="E65" s="432"/>
      <c r="F65" s="432"/>
      <c r="G65" s="432"/>
      <c r="H65" s="432"/>
      <c r="I65" s="432"/>
      <c r="J65" s="432"/>
      <c r="K65" s="432"/>
      <c r="L65" s="433"/>
    </row>
    <row r="66" spans="1:12" x14ac:dyDescent="0.2">
      <c r="A66" s="431"/>
      <c r="B66" s="432"/>
      <c r="C66" s="432"/>
      <c r="D66" s="432"/>
      <c r="E66" s="432"/>
      <c r="F66" s="432"/>
      <c r="G66" s="432"/>
      <c r="H66" s="432"/>
      <c r="I66" s="432"/>
      <c r="J66" s="432"/>
      <c r="K66" s="432"/>
      <c r="L66" s="433"/>
    </row>
    <row r="67" spans="1:12" x14ac:dyDescent="0.2">
      <c r="A67" s="434"/>
      <c r="B67" s="435"/>
      <c r="C67" s="435"/>
      <c r="D67" s="435"/>
      <c r="E67" s="435"/>
      <c r="F67" s="435"/>
      <c r="G67" s="435"/>
      <c r="H67" s="435"/>
      <c r="I67" s="435"/>
      <c r="J67" s="435"/>
      <c r="K67" s="435"/>
      <c r="L67" s="436"/>
    </row>
    <row r="70" spans="1:12" ht="13.5" thickBot="1" x14ac:dyDescent="0.25"/>
    <row r="71" spans="1:12" ht="24" thickBot="1" x14ac:dyDescent="0.25">
      <c r="A71" s="26" t="s">
        <v>69</v>
      </c>
      <c r="B71" s="78"/>
      <c r="C71" s="78"/>
      <c r="D71" s="24"/>
      <c r="E71" s="24"/>
      <c r="F71" s="24"/>
      <c r="G71" s="25"/>
    </row>
    <row r="72" spans="1:12" x14ac:dyDescent="0.2">
      <c r="B72" s="1"/>
      <c r="C72" s="1"/>
    </row>
    <row r="73" spans="1:12" x14ac:dyDescent="0.2">
      <c r="A73" s="115" t="s">
        <v>0</v>
      </c>
      <c r="B73" s="244">
        <f>+B2</f>
        <v>0</v>
      </c>
      <c r="C73" s="244"/>
      <c r="D73" s="244"/>
      <c r="E73" s="38"/>
      <c r="F73" s="38"/>
      <c r="G73" s="38"/>
    </row>
    <row r="74" spans="1:12" x14ac:dyDescent="0.2">
      <c r="A74" s="115" t="s">
        <v>1</v>
      </c>
      <c r="B74" s="244">
        <f t="shared" ref="B74:B76" si="0">+B3</f>
        <v>64</v>
      </c>
      <c r="C74" s="244"/>
      <c r="D74" s="244"/>
      <c r="E74" s="38"/>
      <c r="F74" s="38"/>
      <c r="G74" s="38"/>
    </row>
    <row r="75" spans="1:12" x14ac:dyDescent="0.2">
      <c r="A75" s="115" t="s">
        <v>2</v>
      </c>
      <c r="B75" s="244">
        <f t="shared" si="0"/>
        <v>0</v>
      </c>
      <c r="C75" s="244"/>
      <c r="D75" s="244"/>
      <c r="E75" s="38"/>
      <c r="F75" s="38"/>
      <c r="G75" s="38"/>
    </row>
    <row r="76" spans="1:12" x14ac:dyDescent="0.2">
      <c r="A76" s="115" t="s">
        <v>70</v>
      </c>
      <c r="B76" s="244">
        <f t="shared" si="0"/>
        <v>0</v>
      </c>
      <c r="C76" s="244"/>
      <c r="D76" s="244"/>
      <c r="E76" s="38"/>
      <c r="F76" s="38"/>
      <c r="G76" s="38"/>
    </row>
    <row r="77" spans="1:12" x14ac:dyDescent="0.2">
      <c r="A77" s="79"/>
      <c r="B77" s="94"/>
      <c r="C77" s="94"/>
      <c r="D77" s="38"/>
      <c r="E77" s="38"/>
      <c r="F77" s="38"/>
      <c r="G77" s="38"/>
    </row>
    <row r="78" spans="1:12" ht="10.5" customHeight="1" thickBot="1" x14ac:dyDescent="0.25">
      <c r="A78" s="94"/>
      <c r="E78" s="38"/>
      <c r="F78" s="38"/>
      <c r="G78" s="38"/>
    </row>
    <row r="79" spans="1:12" ht="27" customHeight="1" thickBot="1" x14ac:dyDescent="0.25">
      <c r="A79" s="345" t="s">
        <v>66</v>
      </c>
      <c r="B79" s="472" t="s">
        <v>86</v>
      </c>
      <c r="C79" s="473"/>
      <c r="D79" s="474"/>
      <c r="E79" s="330" t="s">
        <v>90</v>
      </c>
      <c r="F79" s="330" t="s">
        <v>94</v>
      </c>
      <c r="G79" s="330" t="s">
        <v>95</v>
      </c>
      <c r="H79" s="465" t="s">
        <v>96</v>
      </c>
      <c r="I79" s="316" t="s">
        <v>97</v>
      </c>
    </row>
    <row r="80" spans="1:12" ht="48" customHeight="1" x14ac:dyDescent="0.2">
      <c r="A80" s="437"/>
      <c r="B80" s="164" t="s">
        <v>88</v>
      </c>
      <c r="C80" s="164" t="s">
        <v>87</v>
      </c>
      <c r="D80" s="164" t="s">
        <v>89</v>
      </c>
      <c r="E80" s="470"/>
      <c r="F80" s="471"/>
      <c r="G80" s="471"/>
      <c r="H80" s="466"/>
      <c r="I80" s="412"/>
    </row>
    <row r="81" spans="1:9" ht="30.75" customHeight="1" x14ac:dyDescent="0.2">
      <c r="A81" s="163"/>
      <c r="B81" s="116">
        <v>0</v>
      </c>
      <c r="C81" s="116">
        <v>0.69</v>
      </c>
      <c r="D81" s="117">
        <v>0.31</v>
      </c>
      <c r="E81" s="165"/>
      <c r="F81" s="470"/>
      <c r="G81" s="470"/>
      <c r="H81" s="467"/>
      <c r="I81" s="413"/>
    </row>
    <row r="82" spans="1:9" ht="13.5" thickBot="1" x14ac:dyDescent="0.25">
      <c r="A82" s="118" t="s">
        <v>68</v>
      </c>
      <c r="B82" s="119" t="s">
        <v>13</v>
      </c>
      <c r="C82" s="119" t="s">
        <v>13</v>
      </c>
      <c r="D82" s="119" t="s">
        <v>13</v>
      </c>
      <c r="E82" s="119" t="s">
        <v>14</v>
      </c>
      <c r="F82" s="119" t="s">
        <v>14</v>
      </c>
      <c r="G82" s="119" t="s">
        <v>13</v>
      </c>
      <c r="H82" s="120" t="s">
        <v>14</v>
      </c>
      <c r="I82" s="120" t="s">
        <v>14</v>
      </c>
    </row>
    <row r="83" spans="1:9" ht="33.75" customHeight="1" x14ac:dyDescent="0.2">
      <c r="A83" s="121" t="s">
        <v>22</v>
      </c>
      <c r="B83" s="122">
        <f>+IF(B82=$B$91,L15*B81,0)</f>
        <v>0</v>
      </c>
      <c r="C83" s="122">
        <f>+IF(C82=$B$91,L27*C81,0)</f>
        <v>44.16</v>
      </c>
      <c r="D83" s="122">
        <f>+IF(D82=$B$91,L39*D81,0)</f>
        <v>27.59</v>
      </c>
      <c r="E83" s="122">
        <f>+IF(E82=$B$91,L57,0)</f>
        <v>0</v>
      </c>
      <c r="F83" s="128"/>
      <c r="G83" s="131"/>
      <c r="H83" s="133"/>
      <c r="I83" s="133"/>
    </row>
    <row r="84" spans="1:9" ht="76.5" customHeight="1" x14ac:dyDescent="0.2">
      <c r="A84" s="123" t="s">
        <v>24</v>
      </c>
      <c r="B84" s="87">
        <f>+IF(B82=$B$91,L16*B81,0)</f>
        <v>0</v>
      </c>
      <c r="C84" s="87">
        <f>+IF(C82=$B$91,L28*C81,0)</f>
        <v>189.05999999999997</v>
      </c>
      <c r="D84" s="87">
        <f>+IF(D82=$B$91,L40*D81,0)</f>
        <v>97.03</v>
      </c>
      <c r="E84" s="87">
        <f>+IF(E82=$B$91,L58,0)</f>
        <v>0</v>
      </c>
      <c r="F84" s="129">
        <f>+IF(F82=$B$91,B74*3,0)</f>
        <v>0</v>
      </c>
      <c r="G84" s="129">
        <f>+IF(G82=$B$91,B74*3,0)</f>
        <v>192</v>
      </c>
      <c r="H84" s="134">
        <f>+IF(H82=$B$91,B74*1.5,0)</f>
        <v>0</v>
      </c>
      <c r="I84" s="134">
        <f>+IF(I82=$B$91,B74*3,0)</f>
        <v>0</v>
      </c>
    </row>
    <row r="85" spans="1:9" ht="30.75" customHeight="1" thickBot="1" x14ac:dyDescent="0.25">
      <c r="A85" s="125" t="s">
        <v>25</v>
      </c>
      <c r="B85" s="126">
        <f>+IF(B82=$B$91,L17*B81,0)</f>
        <v>0</v>
      </c>
      <c r="C85" s="126">
        <f>+IF(C82=$B$91,L29*C81,0)</f>
        <v>105.57</v>
      </c>
      <c r="D85" s="126">
        <f>+IF(D82=$B$91,L41*D81,0)</f>
        <v>49.6</v>
      </c>
      <c r="E85" s="126">
        <f>+IF(E82=$B$91,L59,0)</f>
        <v>0</v>
      </c>
      <c r="F85" s="130"/>
      <c r="G85" s="132"/>
      <c r="H85" s="135"/>
      <c r="I85" s="135"/>
    </row>
    <row r="86" spans="1:9" ht="14.25" customHeight="1" thickBot="1" x14ac:dyDescent="0.25">
      <c r="A86" s="127"/>
      <c r="B86" s="97"/>
      <c r="C86" s="97"/>
      <c r="D86" s="97"/>
      <c r="E86" s="97"/>
      <c r="F86" s="97"/>
      <c r="G86" s="97"/>
      <c r="H86" s="98"/>
      <c r="I86" s="98"/>
    </row>
    <row r="87" spans="1:9" ht="22.5" customHeight="1" x14ac:dyDescent="0.2">
      <c r="A87" s="123" t="s">
        <v>67</v>
      </c>
      <c r="B87" s="87">
        <f>+IF(B82=$B$91,L19*B81,0)</f>
        <v>0</v>
      </c>
      <c r="C87" s="87">
        <f>+IF(C82=$B$91,L31*C81,0)</f>
        <v>61.41</v>
      </c>
      <c r="D87" s="87">
        <f>+IF(D82=$B$91,L43*D81,0)</f>
        <v>57.35</v>
      </c>
      <c r="E87" s="87">
        <f>+IF(E82=$B$91,L61,0)</f>
        <v>0</v>
      </c>
      <c r="F87" s="129"/>
      <c r="G87" s="53"/>
      <c r="H87" s="124"/>
      <c r="I87" s="124"/>
    </row>
    <row r="88" spans="1:9" ht="22.5" customHeight="1" thickBot="1" x14ac:dyDescent="0.25">
      <c r="A88" s="137" t="s">
        <v>77</v>
      </c>
      <c r="B88" s="138"/>
      <c r="C88" s="138"/>
      <c r="D88" s="138"/>
      <c r="E88" s="139"/>
      <c r="F88" s="146"/>
      <c r="G88" s="147"/>
      <c r="H88" s="140"/>
      <c r="I88" s="145">
        <f>+B83+B84+B85+B87+C83+C84+C85+C87+D83+D84+D85+D87+E83+E84+E85+E87+F84+G84+H84+I84</f>
        <v>823.77</v>
      </c>
    </row>
    <row r="89" spans="1:9" x14ac:dyDescent="0.2">
      <c r="B89" t="s">
        <v>92</v>
      </c>
    </row>
    <row r="91" spans="1:9" hidden="1" x14ac:dyDescent="0.2">
      <c r="B91" t="s">
        <v>13</v>
      </c>
    </row>
    <row r="92" spans="1:9" hidden="1" x14ac:dyDescent="0.2">
      <c r="B92" t="s">
        <v>14</v>
      </c>
    </row>
    <row r="93" spans="1:9" x14ac:dyDescent="0.2">
      <c r="A93" s="136" t="s">
        <v>134</v>
      </c>
    </row>
    <row r="94" spans="1:9" ht="13.5" thickBot="1" x14ac:dyDescent="0.25"/>
    <row r="95" spans="1:9" ht="46.5" customHeight="1" x14ac:dyDescent="0.2">
      <c r="A95" s="345" t="s">
        <v>66</v>
      </c>
      <c r="B95" s="468" t="s">
        <v>86</v>
      </c>
      <c r="C95" s="330" t="s">
        <v>90</v>
      </c>
      <c r="D95" s="330" t="s">
        <v>94</v>
      </c>
      <c r="E95" s="330" t="s">
        <v>95</v>
      </c>
      <c r="F95" s="465" t="s">
        <v>96</v>
      </c>
      <c r="G95" s="465" t="s">
        <v>97</v>
      </c>
    </row>
    <row r="96" spans="1:9" ht="27.75" customHeight="1" x14ac:dyDescent="0.2">
      <c r="A96" s="437"/>
      <c r="B96" s="469"/>
      <c r="C96" s="470"/>
      <c r="D96" s="471"/>
      <c r="E96" s="471"/>
      <c r="F96" s="466"/>
      <c r="G96" s="466"/>
    </row>
    <row r="97" spans="1:7" ht="15.75" x14ac:dyDescent="0.2">
      <c r="A97" s="163"/>
      <c r="B97" s="213">
        <v>0.5</v>
      </c>
      <c r="C97" s="213">
        <v>1</v>
      </c>
      <c r="D97" s="470"/>
      <c r="E97" s="470"/>
      <c r="F97" s="467"/>
      <c r="G97" s="467"/>
    </row>
    <row r="98" spans="1:7" ht="13.5" thickBot="1" x14ac:dyDescent="0.25">
      <c r="A98" s="118" t="s">
        <v>98</v>
      </c>
      <c r="B98" s="119" t="s">
        <v>13</v>
      </c>
      <c r="C98" s="119" t="s">
        <v>13</v>
      </c>
      <c r="D98" s="119" t="s">
        <v>13</v>
      </c>
      <c r="E98" s="119" t="s">
        <v>13</v>
      </c>
      <c r="F98" s="120" t="s">
        <v>13</v>
      </c>
      <c r="G98" s="120" t="s">
        <v>13</v>
      </c>
    </row>
    <row r="99" spans="1:7" ht="22.5" x14ac:dyDescent="0.2">
      <c r="A99" s="121" t="s">
        <v>22</v>
      </c>
      <c r="B99" s="122">
        <f>(+B83+C83+D83)*50%</f>
        <v>35.875</v>
      </c>
      <c r="C99" s="122">
        <f>+E83</f>
        <v>0</v>
      </c>
      <c r="D99" s="128"/>
      <c r="E99" s="131"/>
      <c r="F99" s="133"/>
      <c r="G99" s="133"/>
    </row>
    <row r="100" spans="1:7" ht="56.25" x14ac:dyDescent="0.2">
      <c r="A100" s="123" t="s">
        <v>24</v>
      </c>
      <c r="B100" s="87">
        <f>(+B84+C84+D84)*50%</f>
        <v>143.04499999999999</v>
      </c>
      <c r="C100" s="87">
        <f>+E84</f>
        <v>0</v>
      </c>
      <c r="D100" s="129">
        <f>+IF(D98=$B$91,B74*3,0)</f>
        <v>192</v>
      </c>
      <c r="E100" s="129">
        <f>+IF(E98=$B$91,B74*3,0)</f>
        <v>192</v>
      </c>
      <c r="F100" s="134">
        <f>+IF(F98=$B$91,B74*1.5,0)</f>
        <v>96</v>
      </c>
      <c r="G100" s="134">
        <f>+IF(G98=$B$91,B74*3,0)</f>
        <v>192</v>
      </c>
    </row>
    <row r="101" spans="1:7" ht="23.25" thickBot="1" x14ac:dyDescent="0.25">
      <c r="A101" s="125" t="s">
        <v>25</v>
      </c>
      <c r="B101" s="126">
        <f>(+B85+C85+D85)*50%</f>
        <v>77.584999999999994</v>
      </c>
      <c r="C101" s="126">
        <f>+E85</f>
        <v>0</v>
      </c>
      <c r="D101" s="130"/>
      <c r="E101" s="132"/>
      <c r="F101" s="135"/>
      <c r="G101" s="135"/>
    </row>
    <row r="102" spans="1:7" ht="13.5" thickBot="1" x14ac:dyDescent="0.25">
      <c r="A102" s="127"/>
      <c r="B102" s="97"/>
      <c r="C102" s="97"/>
      <c r="D102" s="97"/>
      <c r="E102" s="97"/>
      <c r="F102" s="98"/>
      <c r="G102" s="98"/>
    </row>
    <row r="103" spans="1:7" ht="18" x14ac:dyDescent="0.2">
      <c r="A103" s="123" t="s">
        <v>67</v>
      </c>
      <c r="B103" s="87">
        <f>+(B87+C87+D87)*50%</f>
        <v>59.379999999999995</v>
      </c>
      <c r="C103" s="87">
        <f>+E87</f>
        <v>0</v>
      </c>
      <c r="D103" s="129"/>
      <c r="E103" s="53"/>
      <c r="F103" s="124"/>
      <c r="G103" s="124"/>
    </row>
    <row r="104" spans="1:7" ht="18.75" thickBot="1" x14ac:dyDescent="0.25">
      <c r="A104" s="141" t="s">
        <v>77</v>
      </c>
      <c r="B104" s="142"/>
      <c r="C104" s="142"/>
      <c r="D104" s="142"/>
      <c r="E104" s="143"/>
      <c r="F104" s="144"/>
      <c r="G104" s="145">
        <f>+B101+B100+B99+C99+C100+C101+B103+C103+D100+E100+F100+G100</f>
        <v>987.88499999999999</v>
      </c>
    </row>
  </sheetData>
  <mergeCells count="54">
    <mergeCell ref="G95:G97"/>
    <mergeCell ref="B95:B96"/>
    <mergeCell ref="H79:H81"/>
    <mergeCell ref="A95:A96"/>
    <mergeCell ref="C95:C96"/>
    <mergeCell ref="D95:D97"/>
    <mergeCell ref="E95:E97"/>
    <mergeCell ref="F95:F97"/>
    <mergeCell ref="E79:E80"/>
    <mergeCell ref="B79:D79"/>
    <mergeCell ref="F79:F81"/>
    <mergeCell ref="G79:G81"/>
    <mergeCell ref="B5:E5"/>
    <mergeCell ref="C12:K12"/>
    <mergeCell ref="F2:L5"/>
    <mergeCell ref="A1:L1"/>
    <mergeCell ref="L12:L14"/>
    <mergeCell ref="F13:H13"/>
    <mergeCell ref="C13:E13"/>
    <mergeCell ref="B12:B13"/>
    <mergeCell ref="I13:K13"/>
    <mergeCell ref="B2:E2"/>
    <mergeCell ref="B3:E3"/>
    <mergeCell ref="B4:E4"/>
    <mergeCell ref="A12:A14"/>
    <mergeCell ref="A24:A26"/>
    <mergeCell ref="B24:B25"/>
    <mergeCell ref="C24:K24"/>
    <mergeCell ref="L24:L26"/>
    <mergeCell ref="C25:E25"/>
    <mergeCell ref="F25:H25"/>
    <mergeCell ref="I25:K25"/>
    <mergeCell ref="A46:L49"/>
    <mergeCell ref="A36:A38"/>
    <mergeCell ref="B36:B37"/>
    <mergeCell ref="C36:K36"/>
    <mergeCell ref="L36:L38"/>
    <mergeCell ref="C37:E37"/>
    <mergeCell ref="F37:H37"/>
    <mergeCell ref="I37:K37"/>
    <mergeCell ref="I79:I81"/>
    <mergeCell ref="A54:A56"/>
    <mergeCell ref="B54:B55"/>
    <mergeCell ref="C54:K54"/>
    <mergeCell ref="L54:L56"/>
    <mergeCell ref="C55:E55"/>
    <mergeCell ref="F55:H55"/>
    <mergeCell ref="I55:K55"/>
    <mergeCell ref="A64:L67"/>
    <mergeCell ref="B73:D73"/>
    <mergeCell ref="B74:D74"/>
    <mergeCell ref="B75:D75"/>
    <mergeCell ref="B76:D76"/>
    <mergeCell ref="A79:A80"/>
  </mergeCells>
  <phoneticPr fontId="1" type="noConversion"/>
  <dataValidations xWindow="413" yWindow="412" count="7">
    <dataValidation allowBlank="1" showInputMessage="1" showErrorMessage="1" prompt="OBRAS DE TECHUMBRE, OBRAS EN ASCENSORES, ESCALERAS Y/O CIRCULACIONES, OBRAS EN FACHADAS Y/O MUROS, OBRAS DE ILUMINACION Y OBRAS DE ACONDICIONAMIENTO TÉRMICO" sqref="C80"/>
    <dataValidation allowBlank="1" showInputMessage="1" showErrorMessage="1" prompt="OBRAS DE AREAS VERDES Y EQUIPAMIENTO, OBRAS DE CEIRRE PERIMETRALES Y OBRAS DE ACCESIBILIDAD UNIVERSAL" sqref="B80"/>
    <dataValidation allowBlank="1" showInputMessage="1" showErrorMessage="1" prompt="OBRAS DE REDES DE SERVICIO, OBRAS DE REFUERZO ESTRUCTURAL Y OBRAS DE EFICIENCIA ENERGETICA E HIDRICA " sqref="D80"/>
    <dataValidation type="list" allowBlank="1" showInputMessage="1" showErrorMessage="1" sqref="B82:I82 B98:G98">
      <formula1>$B$91:$B$92</formula1>
    </dataValidation>
    <dataValidation allowBlank="1" showInputMessage="1" showErrorMessage="1" prompt="% EQUIVALENTE DE LAS OBRAS DEL PRESUPUESTO GENERAL" sqref="B81:D81"/>
    <dataValidation allowBlank="1" showInputMessage="1" showErrorMessage="1" prompt="50% de este concepto de AT, de acuerdo a lo que indica la Res 1237 de AT para postulaciones simultaneas en el capitulo III" sqref="B97"/>
    <dataValidation allowBlank="1" showInputMessage="1" showErrorMessage="1" prompt="100% de este concepto de AT, de acuerdo a lo que indica la Res 1237 de AT para postulaciones simultaneas en el capitulo III" sqref="C97"/>
  </dataValidations>
  <pageMargins left="0.39370078740157483" right="0.39370078740157483" top="0.78740157480314965" bottom="0.78740157480314965" header="0" footer="0"/>
  <pageSetup paperSize="256" scale="8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8"/>
  <sheetViews>
    <sheetView workbookViewId="0">
      <selection activeCell="K17" sqref="K17"/>
    </sheetView>
  </sheetViews>
  <sheetFormatPr baseColWidth="10" defaultColWidth="11.42578125" defaultRowHeight="12.75" x14ac:dyDescent="0.2"/>
  <cols>
    <col min="1" max="1" width="11.42578125" style="166"/>
    <col min="2" max="2" width="20.28515625" style="166" bestFit="1" customWidth="1"/>
    <col min="3" max="3" width="39.5703125" style="166" customWidth="1"/>
    <col min="4" max="4" width="15.85546875" style="166" bestFit="1" customWidth="1"/>
    <col min="5" max="5" width="11.42578125" style="166"/>
    <col min="6" max="7" width="4.28515625" style="166" bestFit="1" customWidth="1"/>
    <col min="8" max="8" width="4.42578125" style="166" customWidth="1"/>
    <col min="9" max="9" width="3.85546875" style="166" bestFit="1" customWidth="1"/>
    <col min="10" max="10" width="11.42578125" style="166"/>
    <col min="11" max="11" width="15.42578125" style="166" customWidth="1"/>
    <col min="12" max="12" width="16.140625" style="166" customWidth="1"/>
    <col min="13" max="13" width="11.42578125" style="166"/>
    <col min="14" max="14" width="8.85546875" style="166" customWidth="1"/>
    <col min="15" max="16384" width="11.42578125" style="166"/>
  </cols>
  <sheetData>
    <row r="1" spans="1:21" ht="31.5" customHeight="1" thickBot="1" x14ac:dyDescent="0.3">
      <c r="A1" s="485" t="s">
        <v>93</v>
      </c>
      <c r="B1" s="486"/>
      <c r="C1" s="486"/>
      <c r="D1" s="486"/>
      <c r="E1" s="486"/>
      <c r="F1" s="487"/>
      <c r="G1" s="487"/>
      <c r="H1" s="487"/>
      <c r="I1" s="487"/>
    </row>
    <row r="2" spans="1:21" x14ac:dyDescent="0.2">
      <c r="A2" s="9" t="s">
        <v>0</v>
      </c>
      <c r="B2" s="461"/>
      <c r="C2" s="462"/>
      <c r="D2" s="462"/>
      <c r="E2" s="462"/>
      <c r="F2" s="488"/>
      <c r="G2" s="489"/>
      <c r="H2" s="489"/>
      <c r="I2" s="490"/>
      <c r="U2" s="166" t="s">
        <v>103</v>
      </c>
    </row>
    <row r="3" spans="1:21" x14ac:dyDescent="0.2">
      <c r="A3" s="9" t="s">
        <v>1</v>
      </c>
      <c r="B3" s="464"/>
      <c r="C3" s="462"/>
      <c r="D3" s="462"/>
      <c r="E3" s="462"/>
      <c r="F3" s="491"/>
      <c r="G3" s="492"/>
      <c r="H3" s="492"/>
      <c r="I3" s="493"/>
      <c r="U3" s="166" t="s">
        <v>13</v>
      </c>
    </row>
    <row r="4" spans="1:21" x14ac:dyDescent="0.2">
      <c r="A4" s="9" t="s">
        <v>2</v>
      </c>
      <c r="B4" s="461"/>
      <c r="C4" s="462"/>
      <c r="D4" s="462"/>
      <c r="E4" s="462"/>
      <c r="F4" s="491"/>
      <c r="G4" s="492"/>
      <c r="H4" s="492"/>
      <c r="I4" s="493"/>
      <c r="U4" s="166" t="s">
        <v>14</v>
      </c>
    </row>
    <row r="5" spans="1:21" ht="13.5" thickBot="1" x14ac:dyDescent="0.25">
      <c r="A5" s="16" t="s">
        <v>17</v>
      </c>
      <c r="B5" s="446"/>
      <c r="C5" s="447"/>
      <c r="D5" s="447"/>
      <c r="E5" s="447"/>
      <c r="F5" s="494"/>
      <c r="G5" s="495"/>
      <c r="H5" s="495"/>
      <c r="I5" s="496"/>
    </row>
    <row r="6" spans="1:21" ht="13.5" thickBot="1" x14ac:dyDescent="0.25">
      <c r="A6" s="94"/>
      <c r="B6" s="50"/>
      <c r="C6" s="51"/>
      <c r="D6" s="209"/>
      <c r="E6" s="209"/>
      <c r="F6" s="149"/>
      <c r="G6" s="149"/>
      <c r="H6" s="149"/>
      <c r="I6" s="149"/>
    </row>
    <row r="7" spans="1:21" ht="73.5" customHeight="1" thickBot="1" x14ac:dyDescent="0.25">
      <c r="B7" s="475" t="s">
        <v>104</v>
      </c>
      <c r="C7" s="475" t="s">
        <v>105</v>
      </c>
      <c r="D7" s="477" t="s">
        <v>106</v>
      </c>
      <c r="E7" s="478"/>
      <c r="F7" s="484" t="s">
        <v>107</v>
      </c>
      <c r="G7" s="484"/>
      <c r="K7" s="167" t="s">
        <v>107</v>
      </c>
      <c r="L7" s="168" t="s">
        <v>108</v>
      </c>
      <c r="M7" s="169">
        <v>3</v>
      </c>
      <c r="N7" s="170" t="s">
        <v>109</v>
      </c>
    </row>
    <row r="8" spans="1:21" ht="73.5" customHeight="1" thickBot="1" x14ac:dyDescent="0.25">
      <c r="B8" s="476"/>
      <c r="C8" s="476"/>
      <c r="D8" s="210" t="s">
        <v>110</v>
      </c>
      <c r="E8" s="210" t="s">
        <v>111</v>
      </c>
      <c r="F8" s="172" t="s">
        <v>112</v>
      </c>
      <c r="G8" s="172" t="s">
        <v>113</v>
      </c>
      <c r="H8" s="173" t="s">
        <v>114</v>
      </c>
      <c r="I8" s="173" t="s">
        <v>115</v>
      </c>
      <c r="K8" s="479" t="s">
        <v>116</v>
      </c>
      <c r="L8" s="174" t="s">
        <v>117</v>
      </c>
      <c r="M8" s="175">
        <v>1.5</v>
      </c>
      <c r="N8" s="176" t="s">
        <v>14</v>
      </c>
    </row>
    <row r="9" spans="1:21" ht="13.5" thickBot="1" x14ac:dyDescent="0.25">
      <c r="B9" s="177"/>
      <c r="C9" s="178" t="s">
        <v>118</v>
      </c>
      <c r="D9" s="179">
        <v>0</v>
      </c>
      <c r="E9" s="171">
        <f>SUM(D9)</f>
        <v>0</v>
      </c>
      <c r="F9" s="176" t="s">
        <v>14</v>
      </c>
      <c r="G9" s="176" t="s">
        <v>13</v>
      </c>
      <c r="H9" s="176" t="s">
        <v>14</v>
      </c>
      <c r="I9" s="176" t="s">
        <v>14</v>
      </c>
      <c r="K9" s="480"/>
      <c r="L9" s="174" t="s">
        <v>119</v>
      </c>
      <c r="M9" s="175">
        <v>1.5</v>
      </c>
      <c r="N9" s="176" t="s">
        <v>14</v>
      </c>
    </row>
    <row r="10" spans="1:21" ht="41.25" thickBot="1" x14ac:dyDescent="0.25">
      <c r="B10" s="481" t="s">
        <v>120</v>
      </c>
      <c r="C10" s="180" t="s">
        <v>121</v>
      </c>
      <c r="D10" s="181">
        <v>2</v>
      </c>
      <c r="E10" s="181">
        <f>+(D10*$D$9)</f>
        <v>0</v>
      </c>
      <c r="F10" s="182">
        <f>IF(F9="si",$D$9*$M$7,0)</f>
        <v>0</v>
      </c>
      <c r="G10" s="183">
        <f>IF($N$8="si",$M$8*$D$9,0)+IF($N$9="si",$M$9*$D$9,0)+IF($N$10="si",$M$10*$D$9,0)+IF($N$11="si",$M$11*$D$9,0)</f>
        <v>0</v>
      </c>
      <c r="H10" s="184">
        <f>IF(H9="si",$M$12*$D$9,0)</f>
        <v>0</v>
      </c>
      <c r="I10" s="184">
        <f>IF(I9="si",$M$13*$D$9,0)</f>
        <v>0</v>
      </c>
      <c r="K10" s="480"/>
      <c r="L10" s="174" t="s">
        <v>122</v>
      </c>
      <c r="M10" s="175">
        <v>1.5</v>
      </c>
      <c r="N10" s="176" t="s">
        <v>14</v>
      </c>
    </row>
    <row r="11" spans="1:21" ht="27.75" thickBot="1" x14ac:dyDescent="0.25">
      <c r="B11" s="482"/>
      <c r="C11" s="185" t="s">
        <v>123</v>
      </c>
      <c r="D11" s="186">
        <v>4</v>
      </c>
      <c r="E11" s="186">
        <f t="shared" ref="E11:E13" si="0">+(D11*$D$9)</f>
        <v>0</v>
      </c>
      <c r="F11" s="187"/>
      <c r="K11" s="480"/>
      <c r="L11" s="188" t="s">
        <v>124</v>
      </c>
      <c r="M11" s="189">
        <v>1.5</v>
      </c>
      <c r="N11" s="176" t="s">
        <v>14</v>
      </c>
    </row>
    <row r="12" spans="1:21" ht="27.75" thickBot="1" x14ac:dyDescent="0.25">
      <c r="B12" s="482"/>
      <c r="C12" s="185" t="s">
        <v>125</v>
      </c>
      <c r="D12" s="186">
        <v>1</v>
      </c>
      <c r="E12" s="186">
        <f t="shared" si="0"/>
        <v>0</v>
      </c>
      <c r="F12" s="187"/>
      <c r="K12" s="190"/>
      <c r="L12" s="191" t="s">
        <v>114</v>
      </c>
      <c r="M12" s="192">
        <v>4</v>
      </c>
      <c r="N12" s="193"/>
    </row>
    <row r="13" spans="1:21" ht="14.25" thickBot="1" x14ac:dyDescent="0.25">
      <c r="B13" s="482"/>
      <c r="C13" s="194" t="s">
        <v>126</v>
      </c>
      <c r="D13" s="186">
        <v>2.5</v>
      </c>
      <c r="E13" s="186">
        <f t="shared" si="0"/>
        <v>0</v>
      </c>
      <c r="F13" s="187"/>
      <c r="K13" s="195" t="s">
        <v>127</v>
      </c>
      <c r="L13" s="195" t="s">
        <v>128</v>
      </c>
      <c r="M13" s="195">
        <v>2</v>
      </c>
    </row>
    <row r="14" spans="1:21" ht="13.5" thickBot="1" x14ac:dyDescent="0.25">
      <c r="B14" s="483"/>
      <c r="C14" s="196" t="s">
        <v>129</v>
      </c>
      <c r="D14" s="197">
        <f>SUM(D10:D13)</f>
        <v>9.5</v>
      </c>
      <c r="E14" s="197">
        <f t="shared" ref="E14" si="1">SUM(E10:E13)</f>
        <v>0</v>
      </c>
      <c r="F14" s="187"/>
    </row>
    <row r="15" spans="1:21" ht="15" thickBot="1" x14ac:dyDescent="0.25">
      <c r="B15" s="198"/>
      <c r="C15" s="199"/>
      <c r="D15" s="200" t="s">
        <v>130</v>
      </c>
      <c r="E15" s="201">
        <f>+E14+F10+G10+H10</f>
        <v>0</v>
      </c>
      <c r="F15" s="187"/>
    </row>
    <row r="16" spans="1:21" ht="73.5" customHeight="1" thickBot="1" x14ac:dyDescent="0.25">
      <c r="B16" s="202"/>
      <c r="C16" s="199"/>
      <c r="D16" s="203"/>
      <c r="E16" s="203"/>
      <c r="F16" s="484" t="s">
        <v>107</v>
      </c>
      <c r="G16" s="484"/>
    </row>
    <row r="17" spans="2:9" ht="51.75" thickBot="1" x14ac:dyDescent="0.25">
      <c r="B17" s="475" t="s">
        <v>104</v>
      </c>
      <c r="C17" s="475" t="s">
        <v>105</v>
      </c>
      <c r="D17" s="477" t="s">
        <v>106</v>
      </c>
      <c r="E17" s="478"/>
      <c r="F17" s="172" t="s">
        <v>112</v>
      </c>
      <c r="G17" s="172" t="s">
        <v>113</v>
      </c>
      <c r="H17" s="173" t="s">
        <v>114</v>
      </c>
      <c r="I17" s="173" t="s">
        <v>115</v>
      </c>
    </row>
    <row r="18" spans="2:9" ht="13.5" thickBot="1" x14ac:dyDescent="0.25">
      <c r="B18" s="476"/>
      <c r="C18" s="476"/>
      <c r="D18" s="210" t="s">
        <v>110</v>
      </c>
      <c r="E18" s="210" t="s">
        <v>111</v>
      </c>
      <c r="F18" s="176" t="s">
        <v>14</v>
      </c>
      <c r="G18" s="176" t="s">
        <v>13</v>
      </c>
      <c r="H18" s="176" t="s">
        <v>14</v>
      </c>
      <c r="I18" s="176" t="s">
        <v>14</v>
      </c>
    </row>
    <row r="19" spans="2:9" ht="13.5" thickBot="1" x14ac:dyDescent="0.25">
      <c r="B19" s="204"/>
      <c r="C19" s="178" t="s">
        <v>118</v>
      </c>
      <c r="D19" s="205">
        <v>0</v>
      </c>
      <c r="E19" s="197">
        <f>SUM(D19)</f>
        <v>0</v>
      </c>
      <c r="F19" s="182">
        <f>IF(F18="si",$D$19*$M$7,0)</f>
        <v>0</v>
      </c>
      <c r="G19" s="183">
        <f>IF($N$8="si",$M$8*$D$19,0)+IF($N$9="si",$M$9*$D$19,0)+IF($N$10="si",$M$10*$D$19,0)+IF($N$11="si",$M$11*$D$19,0)</f>
        <v>0</v>
      </c>
      <c r="H19" s="184">
        <f>IF(H18="si",$M$12*$D$19,0)</f>
        <v>0</v>
      </c>
      <c r="I19" s="184">
        <f>IF(I18="si",$M$13*$D$19,0)</f>
        <v>0</v>
      </c>
    </row>
    <row r="20" spans="2:9" ht="41.25" thickBot="1" x14ac:dyDescent="0.25">
      <c r="B20" s="481" t="s">
        <v>131</v>
      </c>
      <c r="C20" s="185" t="s">
        <v>121</v>
      </c>
      <c r="D20" s="186">
        <v>2</v>
      </c>
      <c r="E20" s="186">
        <f>+(D20*$D$19)</f>
        <v>0</v>
      </c>
      <c r="F20" s="187"/>
    </row>
    <row r="21" spans="2:9" ht="27.75" thickBot="1" x14ac:dyDescent="0.25">
      <c r="B21" s="482"/>
      <c r="C21" s="185" t="s">
        <v>123</v>
      </c>
      <c r="D21" s="186">
        <v>5</v>
      </c>
      <c r="E21" s="186">
        <f t="shared" ref="E21:E23" si="2">+(D21*$D$19)</f>
        <v>0</v>
      </c>
      <c r="F21" s="187"/>
    </row>
    <row r="22" spans="2:9" ht="27.75" thickBot="1" x14ac:dyDescent="0.25">
      <c r="B22" s="482"/>
      <c r="C22" s="185" t="s">
        <v>125</v>
      </c>
      <c r="D22" s="186">
        <v>1</v>
      </c>
      <c r="E22" s="186">
        <f t="shared" si="2"/>
        <v>0</v>
      </c>
      <c r="F22" s="187"/>
    </row>
    <row r="23" spans="2:9" ht="14.25" thickBot="1" x14ac:dyDescent="0.25">
      <c r="B23" s="482"/>
      <c r="C23" s="194" t="s">
        <v>126</v>
      </c>
      <c r="D23" s="186">
        <v>3</v>
      </c>
      <c r="E23" s="186">
        <f t="shared" si="2"/>
        <v>0</v>
      </c>
      <c r="F23" s="187"/>
    </row>
    <row r="24" spans="2:9" ht="13.5" thickBot="1" x14ac:dyDescent="0.25">
      <c r="B24" s="483"/>
      <c r="C24" s="206" t="s">
        <v>129</v>
      </c>
      <c r="D24" s="197">
        <f>SUM(D20:D23)</f>
        <v>11</v>
      </c>
      <c r="E24" s="197">
        <f t="shared" ref="E24" si="3">SUM(E20:E23)</f>
        <v>0</v>
      </c>
      <c r="F24" s="187"/>
    </row>
    <row r="25" spans="2:9" ht="15" thickBot="1" x14ac:dyDescent="0.25">
      <c r="D25" s="200" t="s">
        <v>130</v>
      </c>
      <c r="E25" s="197">
        <f>+E24+F19+G19+H19</f>
        <v>0</v>
      </c>
    </row>
    <row r="27" spans="2:9" x14ac:dyDescent="0.2">
      <c r="E27" s="207"/>
      <c r="F27" s="208"/>
    </row>
    <row r="28" spans="2:9" x14ac:dyDescent="0.2">
      <c r="E28" s="207"/>
      <c r="F28" s="208"/>
    </row>
  </sheetData>
  <mergeCells count="17">
    <mergeCell ref="A1:I1"/>
    <mergeCell ref="B2:E2"/>
    <mergeCell ref="F2:I5"/>
    <mergeCell ref="B3:E3"/>
    <mergeCell ref="B4:E4"/>
    <mergeCell ref="B5:E5"/>
    <mergeCell ref="C17:C18"/>
    <mergeCell ref="D17:E17"/>
    <mergeCell ref="K8:K11"/>
    <mergeCell ref="B10:B14"/>
    <mergeCell ref="B20:B24"/>
    <mergeCell ref="B7:B8"/>
    <mergeCell ref="C7:C8"/>
    <mergeCell ref="D7:E7"/>
    <mergeCell ref="F7:G7"/>
    <mergeCell ref="F16:G16"/>
    <mergeCell ref="B17:B18"/>
  </mergeCells>
  <dataValidations count="1">
    <dataValidation type="list" allowBlank="1" showInputMessage="1" showErrorMessage="1" sqref="N8:N11 F9:I9 F18:I18">
      <formula1>$U$3:$U$4</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3BA713F1C1A8D4397D2486DEF398B24" ma:contentTypeVersion="10" ma:contentTypeDescription="Crear nuevo documento." ma:contentTypeScope="" ma:versionID="f6319a7deede61306092f65e1fbc15ed">
  <xsd:schema xmlns:xsd="http://www.w3.org/2001/XMLSchema" xmlns:xs="http://www.w3.org/2001/XMLSchema" xmlns:p="http://schemas.microsoft.com/office/2006/metadata/properties" xmlns:ns3="3e644b54-70c5-4c1b-ae82-28d98cdc5ebf" xmlns:ns4="f3ad99fb-2781-4b47-a418-aba0b6e90184" targetNamespace="http://schemas.microsoft.com/office/2006/metadata/properties" ma:root="true" ma:fieldsID="1e6731e8e7a0ae80af8e9551db72629b" ns3:_="" ns4:_="">
    <xsd:import namespace="3e644b54-70c5-4c1b-ae82-28d98cdc5ebf"/>
    <xsd:import namespace="f3ad99fb-2781-4b47-a418-aba0b6e90184"/>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644b54-70c5-4c1b-ae82-28d98cdc5ebf"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d99fb-2781-4b47-a418-aba0b6e9018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E0CA-16DA-4300-AA9A-9A596C44AFC6}">
  <ds:schemaRefs>
    <ds:schemaRef ds:uri="http://purl.org/dc/terms/"/>
    <ds:schemaRef ds:uri="http://purl.org/dc/dcmitype/"/>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3e644b54-70c5-4c1b-ae82-28d98cdc5ebf"/>
    <ds:schemaRef ds:uri="f3ad99fb-2781-4b47-a418-aba0b6e90184"/>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823A7106-9E57-4727-A035-9FE3E0792B73}">
  <ds:schemaRefs>
    <ds:schemaRef ds:uri="http://schemas.microsoft.com/sharepoint/v3/contenttype/forms"/>
  </ds:schemaRefs>
</ds:datastoreItem>
</file>

<file path=customXml/itemProps3.xml><?xml version="1.0" encoding="utf-8"?>
<ds:datastoreItem xmlns:ds="http://schemas.openxmlformats.org/officeDocument/2006/customXml" ds:itemID="{EED4488D-CC84-4A41-8498-3D7942D5D4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644b54-70c5-4c1b-ae82-28d98cdc5ebf"/>
    <ds:schemaRef ds:uri="f3ad99fb-2781-4b47-a418-aba0b6e901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Capitulo 1</vt:lpstr>
      <vt:lpstr>Capitulo 2</vt:lpstr>
      <vt:lpstr>Capitulo 3</vt:lpstr>
      <vt:lpstr>Capitulo 4</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Roberto Estay Cerda</cp:lastModifiedBy>
  <cp:lastPrinted>2019-08-08T16:56:47Z</cp:lastPrinted>
  <dcterms:created xsi:type="dcterms:W3CDTF">2007-09-27T17:48:54Z</dcterms:created>
  <dcterms:modified xsi:type="dcterms:W3CDTF">2021-07-05T18:55:09Z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0x01010063BA713F1C1A8D4397D2486DEF398B24</vt:lpwstr>
  </property>
</Properties>
</file>